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UTEscuinapa\Documents\VINCULACION\PROGRAMA DE ADMINISTRACIÓN DE RIESGOS\2025\"/>
    </mc:Choice>
  </mc:AlternateContent>
  <xr:revisionPtr revIDLastSave="0" documentId="13_ncr:1_{B82489E7-2C49-43BE-A176-7733726F0C87}" xr6:coauthVersionLast="47" xr6:coauthVersionMax="47" xr10:uidLastSave="{00000000-0000-0000-0000-000000000000}"/>
  <bookViews>
    <workbookView xWindow="-120" yWindow="-120" windowWidth="29040" windowHeight="15840" tabRatio="841" activeTab="5" xr2:uid="{00000000-000D-0000-FFFF-FFFF00000000}"/>
  </bookViews>
  <sheets>
    <sheet name="Instructivo Mariz" sheetId="114" r:id="rId1"/>
    <sheet name="Datos Generales" sheetId="112" r:id="rId2"/>
    <sheet name="Evaluación de Riesgos" sheetId="107" r:id="rId3"/>
    <sheet name="Mapa de Riesgo" sheetId="111" r:id="rId4"/>
    <sheet name="PTAR" sheetId="109" r:id="rId5"/>
    <sheet name="Resumen" sheetId="110" r:id="rId6"/>
    <sheet name="Datos de Ayuda" sheetId="108" r:id="rId7"/>
  </sheets>
  <externalReferences>
    <externalReference r:id="rId8"/>
  </externalReferences>
  <definedNames>
    <definedName name="_xlnm._FilterDatabase" localSheetId="2" hidden="1">'Evaluación de Riesgos'!$F$5:$S$79</definedName>
    <definedName name="_xlnm._FilterDatabase" localSheetId="3" hidden="1">'Mapa de Riesgo'!$A$5:$F$20</definedName>
    <definedName name="_xlnm._FilterDatabase" localSheetId="4" hidden="1">PTAR!$B$4:$M$56</definedName>
    <definedName name="_xlnm.Print_Area" localSheetId="2">'Evaluación de Riesgos'!$A$1:$AJ$404</definedName>
    <definedName name="_xlnm.Print_Area" localSheetId="3">'Mapa de Riesgo'!$A$1:$N$43</definedName>
    <definedName name="_xlnm.Print_Area" localSheetId="4">PTAR!$A$1:$M$66</definedName>
    <definedName name="_xlnm.Print_Area" localSheetId="5">Resumen!$A$1:$K$31</definedName>
    <definedName name="ClaC" localSheetId="0">'[1]Evaluación de Riesgos'!$AP$5:$AP$12</definedName>
    <definedName name="ClaC">'Evaluación de Riesgos'!$AP$5:$AP$12</definedName>
    <definedName name="Clasi" localSheetId="0">[1]!Tabla1[Clasificación]</definedName>
    <definedName name="Clasi" localSheetId="3">Tabla1[Clasificación]</definedName>
    <definedName name="Clasi" localSheetId="4">#REF!</definedName>
    <definedName name="Clasi">Tabla1[Clasificación]</definedName>
    <definedName name="Clasificacion" localSheetId="0">[1]!Tabla1[Clasificación]</definedName>
    <definedName name="Clasificacion" localSheetId="3">Tabla1[Clasificación]</definedName>
    <definedName name="Clasificacion" localSheetId="4">#REF!</definedName>
    <definedName name="Clasificacion">Tabla1[Clasificación]</definedName>
    <definedName name="EST" localSheetId="0">'[1]Evaluación de Riesgos'!#REF!</definedName>
    <definedName name="EST" localSheetId="4">PTAR!#REF!</definedName>
    <definedName name="EST">'Evaluación de Riesgos'!#REF!</definedName>
    <definedName name="Estatus" localSheetId="0">'[1]Evaluación de Riesgos'!#REF!</definedName>
    <definedName name="Estatus" localSheetId="4">PTAR!#REF!</definedName>
    <definedName name="Estatus">'Evaluación de Riesgos'!#REF!</definedName>
    <definedName name="OLE_LINK1" localSheetId="2">'Evaluación de Riesgos'!#REF!</definedName>
    <definedName name="OLE_LINK1" localSheetId="4">PTAR!#REF!</definedName>
    <definedName name="PS" localSheetId="0">#REF!</definedName>
    <definedName name="PS">#REF!</definedName>
    <definedName name="_xlnm.Print_Titles" localSheetId="2">'Evaluación de Riesgos'!$A:$D,'Evaluación de Riesgos'!$1:$5</definedName>
    <definedName name="_xlnm.Print_Titles" localSheetId="3">'Mapa de Riesgo'!$1:$5</definedName>
    <definedName name="_xlnm.Print_Titles" localSheetId="4">PTAR!$A:$A,PTAR!$1:$4</definedName>
  </definedNames>
  <calcPr calcId="191029"/>
  <fileRecoveryPr autoRecover="0"/>
</workbook>
</file>

<file path=xl/calcChain.xml><?xml version="1.0" encoding="utf-8"?>
<calcChain xmlns="http://schemas.openxmlformats.org/spreadsheetml/2006/main">
  <c r="C6" i="109" l="1"/>
  <c r="C7" i="109"/>
  <c r="C8" i="109"/>
  <c r="C9" i="109"/>
  <c r="C10" i="109"/>
  <c r="C11" i="109"/>
  <c r="C12" i="109"/>
  <c r="AC147" i="107"/>
  <c r="AC146" i="107"/>
  <c r="AC145" i="107"/>
  <c r="AC144" i="107"/>
  <c r="AC143" i="107"/>
  <c r="AC142" i="107"/>
  <c r="AC141" i="107"/>
  <c r="AC140" i="107"/>
  <c r="AC139" i="107"/>
  <c r="AC138" i="107"/>
  <c r="AC137" i="107"/>
  <c r="AC136" i="107"/>
  <c r="AC135" i="107"/>
  <c r="AC134" i="107"/>
  <c r="AC133" i="107"/>
  <c r="AC132" i="107"/>
  <c r="AC131" i="107"/>
  <c r="AC167" i="107"/>
  <c r="AC166" i="107"/>
  <c r="AC165" i="107"/>
  <c r="AC164" i="107"/>
  <c r="AC163" i="107"/>
  <c r="AC162" i="107"/>
  <c r="AC161" i="107"/>
  <c r="AC160" i="107"/>
  <c r="AC159" i="107"/>
  <c r="AC158" i="107"/>
  <c r="AC157" i="107"/>
  <c r="AC156" i="107"/>
  <c r="AC111" i="107"/>
  <c r="AC110" i="107"/>
  <c r="AC109" i="107"/>
  <c r="AC108" i="107"/>
  <c r="AC107" i="107"/>
  <c r="AC106" i="107"/>
  <c r="AC65" i="107"/>
  <c r="AC64" i="107"/>
  <c r="AC63" i="107"/>
  <c r="AC62" i="107"/>
  <c r="AC60" i="107"/>
  <c r="AC59" i="107"/>
  <c r="AC58" i="107"/>
  <c r="AC57" i="107"/>
  <c r="AC56" i="107"/>
  <c r="AC47" i="107"/>
  <c r="AC46" i="107"/>
  <c r="AC45" i="107"/>
  <c r="AC44" i="107"/>
  <c r="AC43" i="107"/>
  <c r="AC42" i="107"/>
  <c r="AC41" i="107"/>
  <c r="AC40" i="107"/>
  <c r="AC39" i="107"/>
  <c r="AC38" i="107"/>
  <c r="AC37" i="107"/>
  <c r="AC36" i="107"/>
  <c r="AC35" i="107"/>
  <c r="AC34" i="107"/>
  <c r="AC33" i="107"/>
  <c r="AC32" i="107"/>
  <c r="AC31" i="107"/>
  <c r="S31" i="107"/>
  <c r="AC6" i="107"/>
  <c r="AC11" i="107"/>
  <c r="AC16" i="107"/>
  <c r="AI2" i="107" l="1"/>
  <c r="AJ2" i="107"/>
  <c r="F14" i="110"/>
  <c r="F11" i="110"/>
  <c r="E11" i="110"/>
  <c r="D11" i="110"/>
  <c r="A3" i="107"/>
  <c r="L2" i="109"/>
  <c r="M2" i="109"/>
  <c r="M2" i="111"/>
  <c r="L2" i="111"/>
  <c r="K2" i="110"/>
  <c r="AJ6" i="107"/>
  <c r="O391" i="107"/>
  <c r="I391" i="107"/>
  <c r="B391" i="107"/>
  <c r="O387" i="107"/>
  <c r="I387" i="107"/>
  <c r="A387" i="107"/>
  <c r="K65" i="109"/>
  <c r="F65" i="109"/>
  <c r="B65" i="109"/>
  <c r="K61" i="109"/>
  <c r="F61" i="109"/>
  <c r="B61" i="109"/>
  <c r="L42" i="111"/>
  <c r="H42" i="111"/>
  <c r="B42" i="111"/>
  <c r="L37" i="111"/>
  <c r="H37" i="111"/>
  <c r="B37" i="111"/>
  <c r="H24" i="110"/>
  <c r="E24" i="110"/>
  <c r="B24" i="110"/>
  <c r="H20" i="110"/>
  <c r="E20" i="110"/>
  <c r="B20" i="110"/>
  <c r="A2" i="110"/>
  <c r="A2" i="111"/>
  <c r="B7" i="110"/>
  <c r="B11" i="110"/>
  <c r="AJ331" i="107"/>
  <c r="AJ306" i="107"/>
  <c r="AJ281" i="107"/>
  <c r="AJ256" i="107"/>
  <c r="AJ231" i="107"/>
  <c r="AJ206" i="107"/>
  <c r="AJ181" i="107"/>
  <c r="AJ156" i="107"/>
  <c r="AJ131" i="107"/>
  <c r="AJ106" i="107"/>
  <c r="C13" i="109"/>
  <c r="AJ81" i="107"/>
  <c r="AJ56" i="107"/>
  <c r="AJ31" i="107"/>
  <c r="AJ356" i="107"/>
  <c r="C14" i="109"/>
  <c r="C15" i="109"/>
  <c r="C16" i="109"/>
  <c r="C17" i="109"/>
  <c r="C18" i="109"/>
  <c r="C19" i="109"/>
  <c r="C20" i="109"/>
  <c r="C21" i="109"/>
  <c r="C22" i="109"/>
  <c r="C23" i="109"/>
  <c r="C24" i="109"/>
  <c r="C25" i="109"/>
  <c r="C26" i="109"/>
  <c r="C27" i="109"/>
  <c r="C28" i="109"/>
  <c r="C29" i="109"/>
  <c r="C30" i="109"/>
  <c r="C31" i="109"/>
  <c r="C32" i="109"/>
  <c r="C33" i="109"/>
  <c r="C34" i="109"/>
  <c r="C35" i="109"/>
  <c r="C36" i="109"/>
  <c r="C37" i="109"/>
  <c r="C38" i="109"/>
  <c r="C39" i="109"/>
  <c r="C40" i="109"/>
  <c r="C41" i="109"/>
  <c r="C42" i="109"/>
  <c r="C43" i="109"/>
  <c r="C44" i="109"/>
  <c r="C45" i="109"/>
  <c r="C46" i="109"/>
  <c r="C47" i="109"/>
  <c r="C48" i="109"/>
  <c r="C49" i="109"/>
  <c r="C50" i="109"/>
  <c r="C51" i="109"/>
  <c r="C52" i="109"/>
  <c r="C53" i="109"/>
  <c r="C54" i="109"/>
  <c r="C55" i="109"/>
  <c r="C56" i="109"/>
  <c r="H20" i="107"/>
  <c r="A20" i="111"/>
  <c r="F20" i="111" s="1"/>
  <c r="H19" i="107"/>
  <c r="A19" i="111" s="1"/>
  <c r="H18" i="107"/>
  <c r="A18" i="111" s="1"/>
  <c r="H17" i="107"/>
  <c r="A17" i="111" s="1"/>
  <c r="H16" i="107"/>
  <c r="A16" i="111"/>
  <c r="B16" i="111" s="1"/>
  <c r="H15" i="107"/>
  <c r="A15" i="111" s="1"/>
  <c r="H14" i="107"/>
  <c r="A14" i="111" s="1"/>
  <c r="H13" i="107"/>
  <c r="A13" i="111" s="1"/>
  <c r="H12" i="107"/>
  <c r="A12" i="111" s="1"/>
  <c r="H11" i="107"/>
  <c r="A11" i="111" s="1"/>
  <c r="H10" i="107"/>
  <c r="A10" i="111" s="1"/>
  <c r="H9" i="107"/>
  <c r="A9" i="111" s="1"/>
  <c r="H8" i="107"/>
  <c r="A8" i="111"/>
  <c r="F8" i="111" s="1"/>
  <c r="H7" i="107"/>
  <c r="A7" i="111" s="1"/>
  <c r="H6" i="107"/>
  <c r="A6" i="111" s="1"/>
  <c r="P356" i="107"/>
  <c r="R356" i="107"/>
  <c r="S356" i="107"/>
  <c r="AC356" i="107"/>
  <c r="AD356" i="107"/>
  <c r="AG356" i="107"/>
  <c r="AI356" i="107"/>
  <c r="AC357" i="107"/>
  <c r="AC358" i="107"/>
  <c r="AC359" i="107"/>
  <c r="AC360" i="107"/>
  <c r="AC361" i="107"/>
  <c r="AC362" i="107"/>
  <c r="AC363" i="107"/>
  <c r="AC364" i="107"/>
  <c r="AC365" i="107"/>
  <c r="AC366" i="107"/>
  <c r="AC367" i="107"/>
  <c r="AC368" i="107"/>
  <c r="AC369" i="107"/>
  <c r="AC370" i="107"/>
  <c r="AC371" i="107"/>
  <c r="AC372" i="107"/>
  <c r="AC373" i="107"/>
  <c r="AC374" i="107"/>
  <c r="AC375" i="107"/>
  <c r="AC376" i="107"/>
  <c r="AC377" i="107"/>
  <c r="AC378" i="107"/>
  <c r="AC379" i="107"/>
  <c r="AC380" i="107"/>
  <c r="P306" i="107"/>
  <c r="R306" i="107"/>
  <c r="S306" i="107"/>
  <c r="AC306" i="107"/>
  <c r="AD306" i="107"/>
  <c r="AG306" i="107"/>
  <c r="AI306" i="107"/>
  <c r="AC307" i="107"/>
  <c r="AC308" i="107"/>
  <c r="AC309" i="107"/>
  <c r="AC310" i="107"/>
  <c r="AC311" i="107"/>
  <c r="AC312" i="107"/>
  <c r="AC313" i="107"/>
  <c r="AC314" i="107"/>
  <c r="AC315" i="107"/>
  <c r="AC316" i="107"/>
  <c r="AC317" i="107"/>
  <c r="AC318" i="107"/>
  <c r="AC319" i="107"/>
  <c r="AC320" i="107"/>
  <c r="AC321" i="107"/>
  <c r="AC322" i="107"/>
  <c r="AC323" i="107"/>
  <c r="AC324" i="107"/>
  <c r="AC325" i="107"/>
  <c r="AC326" i="107"/>
  <c r="AC327" i="107"/>
  <c r="AC328" i="107"/>
  <c r="AC329" i="107"/>
  <c r="AC330" i="107"/>
  <c r="P331" i="107"/>
  <c r="R331" i="107"/>
  <c r="S331" i="107"/>
  <c r="AC331" i="107"/>
  <c r="AE331" i="107" s="1"/>
  <c r="AD331" i="107"/>
  <c r="AG331" i="107"/>
  <c r="AI331" i="107"/>
  <c r="AC332" i="107"/>
  <c r="AC333" i="107"/>
  <c r="AC334" i="107"/>
  <c r="AC335" i="107"/>
  <c r="AC336" i="107"/>
  <c r="AC337" i="107"/>
  <c r="AC338" i="107"/>
  <c r="AC339" i="107"/>
  <c r="AC340" i="107"/>
  <c r="AC341" i="107"/>
  <c r="AC342" i="107"/>
  <c r="AC343" i="107"/>
  <c r="AC344" i="107"/>
  <c r="AC345" i="107"/>
  <c r="AC346" i="107"/>
  <c r="AC347" i="107"/>
  <c r="AC348" i="107"/>
  <c r="AC349" i="107"/>
  <c r="AC350" i="107"/>
  <c r="AC351" i="107"/>
  <c r="AC352" i="107"/>
  <c r="AC353" i="107"/>
  <c r="AC354" i="107"/>
  <c r="AC355" i="107"/>
  <c r="AD206" i="107"/>
  <c r="AD231" i="107"/>
  <c r="AD256" i="107"/>
  <c r="AD281" i="107"/>
  <c r="AC55" i="107"/>
  <c r="AC54" i="107"/>
  <c r="AC53" i="107"/>
  <c r="AC52" i="107"/>
  <c r="AC51" i="107"/>
  <c r="AC50" i="107"/>
  <c r="AC49" i="107"/>
  <c r="AC48" i="107"/>
  <c r="AC30" i="107"/>
  <c r="AC29" i="107"/>
  <c r="AC28" i="107"/>
  <c r="AC27" i="107"/>
  <c r="AC25" i="107"/>
  <c r="AC24" i="107"/>
  <c r="AC23" i="107"/>
  <c r="AC22" i="107"/>
  <c r="AC20" i="107"/>
  <c r="AC19" i="107"/>
  <c r="AC18" i="107"/>
  <c r="AC17" i="107"/>
  <c r="AC15" i="107"/>
  <c r="AC14" i="107"/>
  <c r="AC13" i="107"/>
  <c r="AC12" i="107"/>
  <c r="AC10" i="107"/>
  <c r="AC9" i="107"/>
  <c r="AC8" i="107"/>
  <c r="AC67" i="107"/>
  <c r="AD56" i="107" s="1"/>
  <c r="AC68" i="107"/>
  <c r="AC69" i="107"/>
  <c r="AC70" i="107"/>
  <c r="AC71" i="107"/>
  <c r="AC72" i="107"/>
  <c r="AC73" i="107"/>
  <c r="AC74" i="107"/>
  <c r="AC75" i="107"/>
  <c r="AC76" i="107"/>
  <c r="AC77" i="107"/>
  <c r="AC78" i="107"/>
  <c r="AC79" i="107"/>
  <c r="AC80" i="107"/>
  <c r="AC81" i="107"/>
  <c r="AC82" i="107"/>
  <c r="AC83" i="107"/>
  <c r="AC84" i="107"/>
  <c r="AC85" i="107"/>
  <c r="AC86" i="107"/>
  <c r="AC87" i="107"/>
  <c r="AC88" i="107"/>
  <c r="AC89" i="107"/>
  <c r="AC90" i="107"/>
  <c r="AC91" i="107"/>
  <c r="AC92" i="107"/>
  <c r="AC93" i="107"/>
  <c r="AC94" i="107"/>
  <c r="AC95" i="107"/>
  <c r="AC96" i="107"/>
  <c r="AC97" i="107"/>
  <c r="AC98" i="107"/>
  <c r="AC99" i="107"/>
  <c r="AC100" i="107"/>
  <c r="AC101" i="107"/>
  <c r="AC102" i="107"/>
  <c r="AC103" i="107"/>
  <c r="AC104" i="107"/>
  <c r="AC105" i="107"/>
  <c r="AC112" i="107"/>
  <c r="AC113" i="107"/>
  <c r="AC114" i="107"/>
  <c r="AC115" i="107"/>
  <c r="AC116" i="107"/>
  <c r="AC117" i="107"/>
  <c r="AC118" i="107"/>
  <c r="AC119" i="107"/>
  <c r="AC120" i="107"/>
  <c r="AC121" i="107"/>
  <c r="AC122" i="107"/>
  <c r="AC123" i="107"/>
  <c r="AC124" i="107"/>
  <c r="AC125" i="107"/>
  <c r="AC126" i="107"/>
  <c r="AC127" i="107"/>
  <c r="AC128" i="107"/>
  <c r="AC129" i="107"/>
  <c r="AC130" i="107"/>
  <c r="AC148" i="107"/>
  <c r="AC149" i="107"/>
  <c r="AC150" i="107"/>
  <c r="AC151" i="107"/>
  <c r="AC152" i="107"/>
  <c r="AC153" i="107"/>
  <c r="AC154" i="107"/>
  <c r="AC155" i="107"/>
  <c r="AC168" i="107"/>
  <c r="AC169" i="107"/>
  <c r="AC170" i="107"/>
  <c r="AC173" i="107"/>
  <c r="AC174" i="107"/>
  <c r="AC175" i="107"/>
  <c r="AC176" i="107"/>
  <c r="AC177" i="107"/>
  <c r="AC178" i="107"/>
  <c r="AC179" i="107"/>
  <c r="AC180" i="107"/>
  <c r="AC181" i="107"/>
  <c r="AC182" i="107"/>
  <c r="AC183" i="107"/>
  <c r="AC184" i="107"/>
  <c r="AC185" i="107"/>
  <c r="AC186" i="107"/>
  <c r="AC187" i="107"/>
  <c r="AC188" i="107"/>
  <c r="AC189" i="107"/>
  <c r="AC190" i="107"/>
  <c r="AC192" i="107"/>
  <c r="AC193" i="107"/>
  <c r="AC194" i="107"/>
  <c r="AC195" i="107"/>
  <c r="AC196" i="107"/>
  <c r="AC197" i="107"/>
  <c r="AC198" i="107"/>
  <c r="AC199" i="107"/>
  <c r="AC200" i="107"/>
  <c r="AC201" i="107"/>
  <c r="AC202" i="107"/>
  <c r="AC203" i="107"/>
  <c r="AC204" i="107"/>
  <c r="AC205" i="107"/>
  <c r="AC206" i="107"/>
  <c r="AC207" i="107"/>
  <c r="AC208" i="107"/>
  <c r="AC209" i="107"/>
  <c r="AC210" i="107"/>
  <c r="AC211" i="107"/>
  <c r="AC212" i="107"/>
  <c r="AC213" i="107"/>
  <c r="AC214" i="107"/>
  <c r="AC215" i="107"/>
  <c r="AC216" i="107"/>
  <c r="AC217" i="107"/>
  <c r="AC218" i="107"/>
  <c r="AC219" i="107"/>
  <c r="AC220" i="107"/>
  <c r="AC221" i="107"/>
  <c r="AC222" i="107"/>
  <c r="AC223" i="107"/>
  <c r="AC224" i="107"/>
  <c r="AC225" i="107"/>
  <c r="AC226" i="107"/>
  <c r="AC227" i="107"/>
  <c r="AC228" i="107"/>
  <c r="AC229" i="107"/>
  <c r="AC230" i="107"/>
  <c r="AC231" i="107"/>
  <c r="AC232" i="107"/>
  <c r="AC233" i="107"/>
  <c r="AC234" i="107"/>
  <c r="AC235" i="107"/>
  <c r="AC236" i="107"/>
  <c r="AC237" i="107"/>
  <c r="AC238" i="107"/>
  <c r="AC239" i="107"/>
  <c r="AC240" i="107"/>
  <c r="AC241" i="107"/>
  <c r="AC242" i="107"/>
  <c r="AC243" i="107"/>
  <c r="AC244" i="107"/>
  <c r="AC245" i="107"/>
  <c r="AC246" i="107"/>
  <c r="AC247" i="107"/>
  <c r="AC248" i="107"/>
  <c r="AC249" i="107"/>
  <c r="AC250" i="107"/>
  <c r="AC251" i="107"/>
  <c r="AC252" i="107"/>
  <c r="AC253" i="107"/>
  <c r="AC254" i="107"/>
  <c r="AC255" i="107"/>
  <c r="AC256" i="107"/>
  <c r="AC257" i="107"/>
  <c r="AC258" i="107"/>
  <c r="AC259" i="107"/>
  <c r="AC260" i="107"/>
  <c r="AC261" i="107"/>
  <c r="AC262" i="107"/>
  <c r="AC263" i="107"/>
  <c r="AC264" i="107"/>
  <c r="AC265" i="107"/>
  <c r="AC266" i="107"/>
  <c r="AC267" i="107"/>
  <c r="AC268" i="107"/>
  <c r="AC269" i="107"/>
  <c r="AC270" i="107"/>
  <c r="AC271" i="107"/>
  <c r="AC272" i="107"/>
  <c r="AC273" i="107"/>
  <c r="AC274" i="107"/>
  <c r="AC275" i="107"/>
  <c r="AC276" i="107"/>
  <c r="AC277" i="107"/>
  <c r="AC278" i="107"/>
  <c r="AC279" i="107"/>
  <c r="AC280" i="107"/>
  <c r="AC281" i="107"/>
  <c r="AC282" i="107"/>
  <c r="AC283" i="107"/>
  <c r="AC284" i="107"/>
  <c r="AC285" i="107"/>
  <c r="AC286" i="107"/>
  <c r="AC287" i="107"/>
  <c r="AC288" i="107"/>
  <c r="AC289" i="107"/>
  <c r="AC290" i="107"/>
  <c r="AC291" i="107"/>
  <c r="AC292" i="107"/>
  <c r="AC293" i="107"/>
  <c r="AC294" i="107"/>
  <c r="AC295" i="107"/>
  <c r="AC296" i="107"/>
  <c r="AC297" i="107"/>
  <c r="AC298" i="107"/>
  <c r="AC299" i="107"/>
  <c r="AC300" i="107"/>
  <c r="AC301" i="107"/>
  <c r="AC302" i="107"/>
  <c r="AC303" i="107"/>
  <c r="AC304" i="107"/>
  <c r="AC305" i="107"/>
  <c r="P31" i="107"/>
  <c r="R31" i="107"/>
  <c r="AG31" i="107"/>
  <c r="AI31" i="107"/>
  <c r="P56" i="107"/>
  <c r="R56" i="107"/>
  <c r="S56" i="107"/>
  <c r="AG56" i="107"/>
  <c r="AI56" i="107"/>
  <c r="P81" i="107"/>
  <c r="R81" i="107"/>
  <c r="S81" i="107"/>
  <c r="AG81" i="107"/>
  <c r="AI81" i="107"/>
  <c r="P106" i="107"/>
  <c r="R106" i="107"/>
  <c r="S106" i="107"/>
  <c r="AG106" i="107"/>
  <c r="AI106" i="107"/>
  <c r="P131" i="107"/>
  <c r="R131" i="107"/>
  <c r="S131" i="107"/>
  <c r="AG131" i="107"/>
  <c r="AI131" i="107"/>
  <c r="P156" i="107"/>
  <c r="R156" i="107"/>
  <c r="S156" i="107"/>
  <c r="AG156" i="107"/>
  <c r="AI156" i="107"/>
  <c r="P181" i="107"/>
  <c r="R181" i="107"/>
  <c r="S181" i="107"/>
  <c r="AG181" i="107"/>
  <c r="AI181" i="107"/>
  <c r="P206" i="107"/>
  <c r="R206" i="107"/>
  <c r="S206" i="107"/>
  <c r="AG206" i="107"/>
  <c r="AI206" i="107"/>
  <c r="P231" i="107"/>
  <c r="R231" i="107"/>
  <c r="S231" i="107"/>
  <c r="AG231" i="107"/>
  <c r="AI231" i="107"/>
  <c r="P256" i="107"/>
  <c r="R256" i="107"/>
  <c r="S256" i="107"/>
  <c r="AG256" i="107"/>
  <c r="AI256" i="107"/>
  <c r="P281" i="107"/>
  <c r="R281" i="107"/>
  <c r="S281" i="107"/>
  <c r="AG281" i="107"/>
  <c r="AI281" i="107"/>
  <c r="AD131" i="107"/>
  <c r="AE306" i="107"/>
  <c r="AD106" i="107"/>
  <c r="D16" i="111"/>
  <c r="S6" i="107"/>
  <c r="A2" i="109"/>
  <c r="AI6" i="107"/>
  <c r="AG6" i="107"/>
  <c r="P6" i="107"/>
  <c r="A2" i="107"/>
  <c r="R6" i="107"/>
  <c r="AD181" i="107" l="1"/>
  <c r="B14" i="111"/>
  <c r="C14" i="111"/>
  <c r="AD31" i="107"/>
  <c r="AD156" i="107"/>
  <c r="E10" i="111"/>
  <c r="C10" i="111"/>
  <c r="AD81" i="107"/>
  <c r="C8" i="111"/>
  <c r="AD6" i="107"/>
  <c r="B9" i="111"/>
  <c r="D9" i="111"/>
  <c r="E9" i="111"/>
  <c r="D19" i="111"/>
  <c r="C19" i="111"/>
  <c r="B19" i="111"/>
  <c r="E19" i="111"/>
  <c r="F19" i="111"/>
  <c r="D11" i="111"/>
  <c r="C11" i="111"/>
  <c r="E11" i="111"/>
  <c r="B11" i="111"/>
  <c r="F11" i="111"/>
  <c r="E12" i="111"/>
  <c r="D12" i="111"/>
  <c r="F13" i="111"/>
  <c r="D13" i="111"/>
  <c r="C17" i="111"/>
  <c r="F17" i="111"/>
  <c r="D18" i="111"/>
  <c r="E18" i="111"/>
  <c r="B18" i="111"/>
  <c r="F15" i="111"/>
  <c r="C15" i="111"/>
  <c r="B15" i="111"/>
  <c r="D15" i="111"/>
  <c r="E15" i="111"/>
  <c r="E7" i="111"/>
  <c r="D7" i="111"/>
  <c r="F7" i="111"/>
  <c r="C7" i="111"/>
  <c r="AE281" i="107"/>
  <c r="AE256" i="107"/>
  <c r="AE206" i="107"/>
  <c r="AE156" i="107"/>
  <c r="B13" i="111"/>
  <c r="AE231" i="107"/>
  <c r="AE181" i="107"/>
  <c r="AE131" i="107"/>
  <c r="AE81" i="107"/>
  <c r="AE56" i="107"/>
  <c r="D10" i="111"/>
  <c r="D14" i="111"/>
  <c r="AE106" i="107"/>
  <c r="F10" i="111"/>
  <c r="B10" i="111"/>
  <c r="F14" i="111"/>
  <c r="AE356" i="107"/>
  <c r="B8" i="111"/>
  <c r="E16" i="111"/>
  <c r="AE31" i="107"/>
  <c r="B7" i="111"/>
  <c r="C12" i="111"/>
  <c r="B20" i="111"/>
  <c r="D20" i="111"/>
  <c r="E8" i="111"/>
  <c r="C9" i="111"/>
  <c r="F12" i="111"/>
  <c r="E13" i="111"/>
  <c r="F7" i="110"/>
  <c r="F9" i="111"/>
  <c r="E20" i="111"/>
  <c r="C13" i="111"/>
  <c r="F16" i="111"/>
  <c r="C18" i="111"/>
  <c r="D8" i="111"/>
  <c r="E17" i="111"/>
  <c r="E14" i="111"/>
  <c r="B12" i="111"/>
  <c r="C16" i="111"/>
  <c r="B17" i="111"/>
  <c r="D17" i="111"/>
  <c r="F18" i="111"/>
  <c r="C20" i="111"/>
  <c r="AE6" i="107"/>
  <c r="C5" i="109"/>
  <c r="C11" i="110"/>
  <c r="D14" i="110"/>
  <c r="E7" i="110"/>
  <c r="D7" i="110"/>
  <c r="C7" i="110"/>
  <c r="D6" i="111"/>
  <c r="E6" i="111"/>
  <c r="B6" i="111"/>
  <c r="C6" i="111"/>
  <c r="F6" i="1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SCyTG</author>
  </authors>
  <commentList>
    <comment ref="AF3" authorId="0" shapeId="0" xr:uid="{00000000-0006-0000-0200-000001000000}">
      <text>
        <r>
          <rPr>
            <sz val="9"/>
            <color indexed="81"/>
            <rFont val="Tahoma"/>
            <family val="2"/>
          </rPr>
          <t>Evaluación posterior a los CONTROLES, por lo que podrá cambiar.</t>
        </r>
      </text>
    </comment>
  </commentList>
</comments>
</file>

<file path=xl/sharedStrings.xml><?xml version="1.0" encoding="utf-8"?>
<sst xmlns="http://schemas.openxmlformats.org/spreadsheetml/2006/main" count="991" uniqueCount="707">
  <si>
    <t>RIESGO</t>
  </si>
  <si>
    <t>SEVERIDAD</t>
  </si>
  <si>
    <t xml:space="preserve">RIESGOS A EVALUAR </t>
  </si>
  <si>
    <t>CÓDIGO DEL 
RIESGO</t>
  </si>
  <si>
    <t>ANÁLISIS Y EVALUACIÓN DE RIESGOS</t>
  </si>
  <si>
    <t>CLASIFICACIÓN DEL RIESGO</t>
  </si>
  <si>
    <t>Clasificación</t>
  </si>
  <si>
    <t>Sustantivo</t>
  </si>
  <si>
    <t>Administrativo</t>
  </si>
  <si>
    <t>Legal</t>
  </si>
  <si>
    <t>Financiero</t>
  </si>
  <si>
    <t>Presupuestal</t>
  </si>
  <si>
    <t>de Seguridad</t>
  </si>
  <si>
    <t>de  Obra Pública</t>
  </si>
  <si>
    <t>de Recursos Humanos</t>
  </si>
  <si>
    <t>de Imagen</t>
  </si>
  <si>
    <t>de Salud</t>
  </si>
  <si>
    <t>de Corrupción</t>
  </si>
  <si>
    <t>Otros</t>
  </si>
  <si>
    <t>de TIC's</t>
  </si>
  <si>
    <t>de Servicios</t>
  </si>
  <si>
    <t>Probabilidad de Ocurrencia</t>
  </si>
  <si>
    <t>Recurrente</t>
  </si>
  <si>
    <t>Muy Probable</t>
  </si>
  <si>
    <t>Probable</t>
  </si>
  <si>
    <t>Inusual</t>
  </si>
  <si>
    <t>Remota</t>
  </si>
  <si>
    <t>Menor</t>
  </si>
  <si>
    <t>Bajo</t>
  </si>
  <si>
    <t>Moderado</t>
  </si>
  <si>
    <t>Grave</t>
  </si>
  <si>
    <t>Catastrófico</t>
  </si>
  <si>
    <t>ESCALAS DE VALOR PARA LA EVALUACIÓN DE RIESGOS</t>
  </si>
  <si>
    <t>Detalle de la escala de PROBABILIDAD DE OCURRENCIA</t>
  </si>
  <si>
    <t>I. Riesgos de Atención Inmediata.</t>
  </si>
  <si>
    <r>
      <t xml:space="preserve">Cuadrantes
</t>
    </r>
    <r>
      <rPr>
        <b/>
        <sz val="9"/>
        <color rgb="FFBC945B"/>
        <rFont val="Arial"/>
        <family val="2"/>
      </rPr>
      <t>Resultado de la evaluación de riesgos.</t>
    </r>
  </si>
  <si>
    <t>II. Riesgos de Atención Periódica</t>
  </si>
  <si>
    <t>III. Riesgos Controlados</t>
  </si>
  <si>
    <t>IV. Riesgos de Seguimiento</t>
  </si>
  <si>
    <t>Probabilidad 5 al 10
Impacto 1 al 5</t>
  </si>
  <si>
    <t>Probabilidad 1 al 5
Impacto 5 al 10</t>
  </si>
  <si>
    <t>1 al 5 ambos</t>
  </si>
  <si>
    <t>PROBABILIDAD DE OCURRENCIA</t>
  </si>
  <si>
    <t>Cuadrante de Riesgo</t>
  </si>
  <si>
    <t>Color</t>
  </si>
  <si>
    <t>Parámetro</t>
  </si>
  <si>
    <t>Tipo de Cuadrante</t>
  </si>
  <si>
    <t>MAPA DE RIESGOS</t>
  </si>
  <si>
    <t>Institución</t>
  </si>
  <si>
    <t>Código: SCYTG-ARCR-01</t>
  </si>
  <si>
    <t>Probabilidad 5 al 10
Impacto 5 al 10</t>
  </si>
  <si>
    <t>Detalle del GRADO DE IMPACTO</t>
  </si>
  <si>
    <t>Estatus de la Actividad de Control</t>
  </si>
  <si>
    <t xml:space="preserve">Grado de Impacto </t>
  </si>
  <si>
    <t>RIESGO IDENTIFICADO</t>
  </si>
  <si>
    <t>EFECTO</t>
  </si>
  <si>
    <r>
      <t xml:space="preserve">RESPONSABLE
</t>
    </r>
    <r>
      <rPr>
        <sz val="11"/>
        <color theme="0"/>
        <rFont val="Arial Narrow"/>
        <family val="2"/>
      </rPr>
      <t>(Nombre y Área)</t>
    </r>
  </si>
  <si>
    <r>
      <t xml:space="preserve">ACTIVIDADES DE CONTROL
</t>
    </r>
    <r>
      <rPr>
        <sz val="12"/>
        <color indexed="9"/>
        <rFont val="Arial Narrow"/>
        <family val="2"/>
      </rPr>
      <t>(Actividades con las cuales se mitigan o controlan y/o eliminan los riesgos determinados)</t>
    </r>
  </si>
  <si>
    <t>% de Avance</t>
  </si>
  <si>
    <t>En Proceso</t>
  </si>
  <si>
    <t xml:space="preserve">Concluidas </t>
  </si>
  <si>
    <t>Concluidas y Documentadas</t>
  </si>
  <si>
    <t>No Riesgos Identificados</t>
  </si>
  <si>
    <t>Tamaño de Burbujas</t>
  </si>
  <si>
    <t>Objetivo:</t>
  </si>
  <si>
    <t>DATOS GENERALES PARA LLENADO</t>
  </si>
  <si>
    <t>Fecha de Elaboración:</t>
  </si>
  <si>
    <t>Quién Elaboró</t>
  </si>
  <si>
    <t>Autorizó:</t>
  </si>
  <si>
    <t>Revisó:</t>
  </si>
  <si>
    <t>Cargo y área:</t>
  </si>
  <si>
    <t>CR-01</t>
  </si>
  <si>
    <t>CR-02</t>
  </si>
  <si>
    <t>CR-03</t>
  </si>
  <si>
    <t>CR-04</t>
  </si>
  <si>
    <t>CR-05</t>
  </si>
  <si>
    <t>CR-06</t>
  </si>
  <si>
    <t>CR-07</t>
  </si>
  <si>
    <t>CR-08</t>
  </si>
  <si>
    <t>CR-09</t>
  </si>
  <si>
    <t>CR-10</t>
  </si>
  <si>
    <t>CR-11</t>
  </si>
  <si>
    <t>CR-12</t>
  </si>
  <si>
    <t>CR-13</t>
  </si>
  <si>
    <t>CR-14</t>
  </si>
  <si>
    <t>CR-15</t>
  </si>
  <si>
    <t>No.</t>
  </si>
  <si>
    <t>Tipo de Control</t>
  </si>
  <si>
    <t>Se 
Aplica</t>
  </si>
  <si>
    <t>Documentado</t>
  </si>
  <si>
    <t>Formalizado</t>
  </si>
  <si>
    <t>Efectivo</t>
  </si>
  <si>
    <t>VALORACIÓN POR CONTROL</t>
  </si>
  <si>
    <t>UNIDAD ADMINISTRATIVA</t>
  </si>
  <si>
    <t>(Cómo vemos materializado el riesgo. La problemática que vemos)</t>
  </si>
  <si>
    <t>GRADO DEL IMPACTO</t>
  </si>
  <si>
    <t>¿Existen Controles?</t>
  </si>
  <si>
    <t>01.1.1</t>
  </si>
  <si>
    <t>01.1.2</t>
  </si>
  <si>
    <t>01.1.3</t>
  </si>
  <si>
    <t>01.1.4</t>
  </si>
  <si>
    <t>01.1.5</t>
  </si>
  <si>
    <t>01.2.2</t>
  </si>
  <si>
    <t>01.2.3</t>
  </si>
  <si>
    <t>01.2.4</t>
  </si>
  <si>
    <t>01.2.5</t>
  </si>
  <si>
    <t>Nivel de Decisión del Riesgo</t>
  </si>
  <si>
    <t>CLASIFICACIÓN</t>
  </si>
  <si>
    <t>Clasificación Causas</t>
  </si>
  <si>
    <t>Humano</t>
  </si>
  <si>
    <t>Financiero Presupuestal</t>
  </si>
  <si>
    <t>Técnico-Administrativo</t>
  </si>
  <si>
    <t>TIC's</t>
  </si>
  <si>
    <t>Material</t>
  </si>
  <si>
    <t>Normativo</t>
  </si>
  <si>
    <t>Entorno</t>
  </si>
  <si>
    <t>CAUSAS DEL RIESGO</t>
  </si>
  <si>
    <t>DESCRIPCIÓN</t>
  </si>
  <si>
    <t>EVALUACIÓN DE LOS CONTROLES</t>
  </si>
  <si>
    <t>¿EL RIESGO ESTÁ CONTROLADO SUFICIENTEMENTE?</t>
  </si>
  <si>
    <r>
      <t xml:space="preserve">EVALUACIÓN DEL RIESGO </t>
    </r>
    <r>
      <rPr>
        <b/>
        <sz val="8"/>
        <color indexed="9"/>
        <rFont val="Arial Narrow"/>
        <family val="2"/>
      </rPr>
      <t>(Evaluación BASE)</t>
    </r>
  </si>
  <si>
    <r>
      <t>Si eligió 'OTROS',</t>
    </r>
    <r>
      <rPr>
        <b/>
        <i/>
        <sz val="10"/>
        <color indexed="9"/>
        <rFont val="Arial Narrow"/>
        <family val="2"/>
      </rPr>
      <t>especificar</t>
    </r>
  </si>
  <si>
    <t>GRADO DE 
IMPACTO INICIAL</t>
  </si>
  <si>
    <t xml:space="preserve">PROBABILIDAD
DE OCURRENCIA
INICIAL
</t>
  </si>
  <si>
    <t>GRADO DE 
IMPACTO FINAL</t>
  </si>
  <si>
    <t>PROBABILIDAD
DE OCURRENCIA
FINAL</t>
  </si>
  <si>
    <t>RIESGOS</t>
  </si>
  <si>
    <t>Estrategias</t>
  </si>
  <si>
    <r>
      <rPr>
        <b/>
        <sz val="12"/>
        <color theme="0"/>
        <rFont val="Arial Narrow"/>
        <family val="2"/>
      </rPr>
      <t xml:space="preserve">FECHA </t>
    </r>
    <r>
      <rPr>
        <b/>
        <sz val="8"/>
        <color theme="0"/>
        <rFont val="Arial Narrow"/>
        <family val="2"/>
      </rPr>
      <t>COMPROMISO
(dd-mm-aa)</t>
    </r>
  </si>
  <si>
    <t>Describir Control Existente
(¿En qué consiste?)</t>
  </si>
  <si>
    <t>01.4.1</t>
  </si>
  <si>
    <t>01.4.2</t>
  </si>
  <si>
    <t>01.4.3</t>
  </si>
  <si>
    <t>01.4.4</t>
  </si>
  <si>
    <t>01.4.5</t>
  </si>
  <si>
    <t>EVALUACIÓN DEL RIESGO FINAL</t>
  </si>
  <si>
    <t>01.2.1</t>
  </si>
  <si>
    <t>01.3.1</t>
  </si>
  <si>
    <t>01.5.1</t>
  </si>
  <si>
    <t>01.3.2</t>
  </si>
  <si>
    <t>01.3.3</t>
  </si>
  <si>
    <t>01.3.4</t>
  </si>
  <si>
    <t>01.3.5</t>
  </si>
  <si>
    <t>01.5.2</t>
  </si>
  <si>
    <t>01.5.3</t>
  </si>
  <si>
    <t>01.5.4</t>
  </si>
  <si>
    <t>01.5.5</t>
  </si>
  <si>
    <t>02.1.1</t>
  </si>
  <si>
    <t>02.1.2</t>
  </si>
  <si>
    <t>02.1.3</t>
  </si>
  <si>
    <t>02.1.4</t>
  </si>
  <si>
    <t>02.1.5</t>
  </si>
  <si>
    <t>02.2.1</t>
  </si>
  <si>
    <t>02.2.2</t>
  </si>
  <si>
    <t>02.2.3</t>
  </si>
  <si>
    <t>02.2.4</t>
  </si>
  <si>
    <t>02.2.5</t>
  </si>
  <si>
    <t>02.3.1</t>
  </si>
  <si>
    <t>02.3.2</t>
  </si>
  <si>
    <t>02.3.3</t>
  </si>
  <si>
    <t>02.3.4</t>
  </si>
  <si>
    <t>02.3.5</t>
  </si>
  <si>
    <t>02.4.1</t>
  </si>
  <si>
    <t>02.4.2</t>
  </si>
  <si>
    <t>02.4.3</t>
  </si>
  <si>
    <t>02.4.4</t>
  </si>
  <si>
    <t>02.4.5</t>
  </si>
  <si>
    <t>02.5.1</t>
  </si>
  <si>
    <t>02.5.2</t>
  </si>
  <si>
    <t>02.5.3</t>
  </si>
  <si>
    <t>02.5.4</t>
  </si>
  <si>
    <t>02.5.5</t>
  </si>
  <si>
    <t>03.1.1</t>
  </si>
  <si>
    <t>03.1.2</t>
  </si>
  <si>
    <t>03.1.3</t>
  </si>
  <si>
    <t>03.1.4</t>
  </si>
  <si>
    <t>03.1.5</t>
  </si>
  <si>
    <t>03.2.1</t>
  </si>
  <si>
    <t>03.2.2</t>
  </si>
  <si>
    <t>03.2.3</t>
  </si>
  <si>
    <t>03.2.4</t>
  </si>
  <si>
    <t>03.2.5</t>
  </si>
  <si>
    <t>03.3.1</t>
  </si>
  <si>
    <t>03.3.2</t>
  </si>
  <si>
    <t>03.3.3</t>
  </si>
  <si>
    <t>03.3.4</t>
  </si>
  <si>
    <t>03.3.5</t>
  </si>
  <si>
    <t>03.4.1</t>
  </si>
  <si>
    <t>03.4.2</t>
  </si>
  <si>
    <t>03.4.3</t>
  </si>
  <si>
    <t>03.4.4</t>
  </si>
  <si>
    <t>03.4.5</t>
  </si>
  <si>
    <t>03.5.1</t>
  </si>
  <si>
    <t>03.5.2</t>
  </si>
  <si>
    <t>03.5.3</t>
  </si>
  <si>
    <t>03.5.4</t>
  </si>
  <si>
    <t>03.5.5</t>
  </si>
  <si>
    <t>04.1.1</t>
  </si>
  <si>
    <t>04.1.2</t>
  </si>
  <si>
    <t>04.1.3</t>
  </si>
  <si>
    <t>04.1.4</t>
  </si>
  <si>
    <t>04.1.5</t>
  </si>
  <si>
    <t>04.2.1</t>
  </si>
  <si>
    <t>04.2.2</t>
  </si>
  <si>
    <t>04.2.3</t>
  </si>
  <si>
    <t>04.2.4</t>
  </si>
  <si>
    <t>04.2.5</t>
  </si>
  <si>
    <t>04.3.1</t>
  </si>
  <si>
    <t>04.3.2</t>
  </si>
  <si>
    <t>04.3.3</t>
  </si>
  <si>
    <t>04.3.4</t>
  </si>
  <si>
    <t>04.3.5</t>
  </si>
  <si>
    <t>04.4.1</t>
  </si>
  <si>
    <t>04.4.2</t>
  </si>
  <si>
    <t>04.4.3</t>
  </si>
  <si>
    <t>04.4.4</t>
  </si>
  <si>
    <t>04.4.5</t>
  </si>
  <si>
    <t>04.5.1</t>
  </si>
  <si>
    <t>04.5.2</t>
  </si>
  <si>
    <t>04.5.3</t>
  </si>
  <si>
    <t>04.5.4</t>
  </si>
  <si>
    <t>04.5.5</t>
  </si>
  <si>
    <t>05.1.1</t>
  </si>
  <si>
    <t>05.1.2</t>
  </si>
  <si>
    <t>05.1.3</t>
  </si>
  <si>
    <t>05.1.4</t>
  </si>
  <si>
    <t>05.1.5</t>
  </si>
  <si>
    <t>05.2.1</t>
  </si>
  <si>
    <t>05.2.2</t>
  </si>
  <si>
    <t>05.2.3</t>
  </si>
  <si>
    <t>05.2.4</t>
  </si>
  <si>
    <t>05.2.5</t>
  </si>
  <si>
    <t>05.3.1</t>
  </si>
  <si>
    <t>05.3.2</t>
  </si>
  <si>
    <t>05.3.3</t>
  </si>
  <si>
    <t>05.3.4</t>
  </si>
  <si>
    <t>05.3.5</t>
  </si>
  <si>
    <t>05.4.1</t>
  </si>
  <si>
    <t>05.4.2</t>
  </si>
  <si>
    <t>05.4.3</t>
  </si>
  <si>
    <t>05.4.4</t>
  </si>
  <si>
    <t>05.4.5</t>
  </si>
  <si>
    <t>05.5.1</t>
  </si>
  <si>
    <t>05.5.2</t>
  </si>
  <si>
    <t>05.5.3</t>
  </si>
  <si>
    <t>05.5.4</t>
  </si>
  <si>
    <t>05.5.5</t>
  </si>
  <si>
    <t>06.1.1</t>
  </si>
  <si>
    <t>06.1.2</t>
  </si>
  <si>
    <t>06.1.3</t>
  </si>
  <si>
    <t>06.1.4</t>
  </si>
  <si>
    <t>06.1.5</t>
  </si>
  <si>
    <t>06.2.1</t>
  </si>
  <si>
    <t>06.2.2</t>
  </si>
  <si>
    <t>06.2.3</t>
  </si>
  <si>
    <t>06.2.4</t>
  </si>
  <si>
    <t>06.2.5</t>
  </si>
  <si>
    <t>06.3.1</t>
  </si>
  <si>
    <t>06.3.2</t>
  </si>
  <si>
    <t>06.3.3</t>
  </si>
  <si>
    <t>06.3.4</t>
  </si>
  <si>
    <t>06.3.5</t>
  </si>
  <si>
    <t>06.4.1</t>
  </si>
  <si>
    <t>06.4.2</t>
  </si>
  <si>
    <t>06.4.3</t>
  </si>
  <si>
    <t>06.4.4</t>
  </si>
  <si>
    <t>06.4.5</t>
  </si>
  <si>
    <t>06.5.1</t>
  </si>
  <si>
    <t>06.5.2</t>
  </si>
  <si>
    <t>06.5.3</t>
  </si>
  <si>
    <t>06.5.4</t>
  </si>
  <si>
    <t>06.5.5</t>
  </si>
  <si>
    <t>07.1.1</t>
  </si>
  <si>
    <t>07.1.2</t>
  </si>
  <si>
    <t>07.1.3</t>
  </si>
  <si>
    <t>07.1.4</t>
  </si>
  <si>
    <t>07.1.5</t>
  </si>
  <si>
    <t>07.2.1</t>
  </si>
  <si>
    <t>07.2.2</t>
  </si>
  <si>
    <t>07.2.3</t>
  </si>
  <si>
    <t>07.2.4</t>
  </si>
  <si>
    <t>07.2.5</t>
  </si>
  <si>
    <t>07.3.1</t>
  </si>
  <si>
    <t>07.3.2</t>
  </si>
  <si>
    <t>07.3.3</t>
  </si>
  <si>
    <t>07.3.4</t>
  </si>
  <si>
    <t>07.3.5</t>
  </si>
  <si>
    <t>07.4.1</t>
  </si>
  <si>
    <t>07.4.2</t>
  </si>
  <si>
    <t>07.4.3</t>
  </si>
  <si>
    <t>07.4.4</t>
  </si>
  <si>
    <t>07.4.5</t>
  </si>
  <si>
    <t>07.5.1</t>
  </si>
  <si>
    <t>07.5.2</t>
  </si>
  <si>
    <t>07.5.3</t>
  </si>
  <si>
    <t>07.5.4</t>
  </si>
  <si>
    <t>07.5.5</t>
  </si>
  <si>
    <t>08.1.1</t>
  </si>
  <si>
    <t>08.1.2</t>
  </si>
  <si>
    <t>08.1.3</t>
  </si>
  <si>
    <t>08.1.4</t>
  </si>
  <si>
    <t>08.1.5</t>
  </si>
  <si>
    <t>08.2.1</t>
  </si>
  <si>
    <t>08.2.2</t>
  </si>
  <si>
    <t>08.2.3</t>
  </si>
  <si>
    <t>08.2.4</t>
  </si>
  <si>
    <t>08.2.5</t>
  </si>
  <si>
    <t>08.3.1</t>
  </si>
  <si>
    <t>08.3.2</t>
  </si>
  <si>
    <t>08.3.3</t>
  </si>
  <si>
    <t>08.3.4</t>
  </si>
  <si>
    <t>08.3.5</t>
  </si>
  <si>
    <t>08.4.1</t>
  </si>
  <si>
    <t>08.4.2</t>
  </si>
  <si>
    <t>08.4.3</t>
  </si>
  <si>
    <t>08.4.4</t>
  </si>
  <si>
    <t>08.4.5</t>
  </si>
  <si>
    <t>08.5.1</t>
  </si>
  <si>
    <t>08.5.2</t>
  </si>
  <si>
    <t>08.5.3</t>
  </si>
  <si>
    <t>08.5.4</t>
  </si>
  <si>
    <t>08.5.5</t>
  </si>
  <si>
    <t>09.1.1</t>
  </si>
  <si>
    <t>09.1.2</t>
  </si>
  <si>
    <t>09.1.3</t>
  </si>
  <si>
    <t>09.1.4</t>
  </si>
  <si>
    <t>09.1.5</t>
  </si>
  <si>
    <t>09.2.1</t>
  </si>
  <si>
    <t>09.2.2</t>
  </si>
  <si>
    <t>09.2.3</t>
  </si>
  <si>
    <t>09.2.4</t>
  </si>
  <si>
    <t>09.2.5</t>
  </si>
  <si>
    <t>09.3.1</t>
  </si>
  <si>
    <t>09.3.2</t>
  </si>
  <si>
    <t>09.3.3</t>
  </si>
  <si>
    <t>09.3.4</t>
  </si>
  <si>
    <t>09.3.5</t>
  </si>
  <si>
    <t>09.4.1</t>
  </si>
  <si>
    <t>09.4.2</t>
  </si>
  <si>
    <t>09.4.3</t>
  </si>
  <si>
    <t>09.4.4</t>
  </si>
  <si>
    <t>09.4.5</t>
  </si>
  <si>
    <t>09.5.1</t>
  </si>
  <si>
    <t>09.5.2</t>
  </si>
  <si>
    <t>09.5.3</t>
  </si>
  <si>
    <t>09.5.4</t>
  </si>
  <si>
    <t>09.5.5</t>
  </si>
  <si>
    <t>10.1.1</t>
  </si>
  <si>
    <t>10.1.2</t>
  </si>
  <si>
    <t>10.1.3</t>
  </si>
  <si>
    <t>10.1.4</t>
  </si>
  <si>
    <t>10.1.5</t>
  </si>
  <si>
    <t>10.2.1</t>
  </si>
  <si>
    <t>10.2.2</t>
  </si>
  <si>
    <t>10.2.3</t>
  </si>
  <si>
    <t>10.2.4</t>
  </si>
  <si>
    <t>10.2.5</t>
  </si>
  <si>
    <t>10.3.1</t>
  </si>
  <si>
    <t>10.3.2</t>
  </si>
  <si>
    <t>10.3.3</t>
  </si>
  <si>
    <t>10.3.4</t>
  </si>
  <si>
    <t>10.3.5</t>
  </si>
  <si>
    <t>10.4.1</t>
  </si>
  <si>
    <t>10.4.2</t>
  </si>
  <si>
    <t>10.4.3</t>
  </si>
  <si>
    <t>10.4.4</t>
  </si>
  <si>
    <t>10.4.5</t>
  </si>
  <si>
    <t>10.5.1</t>
  </si>
  <si>
    <t>10.5.2</t>
  </si>
  <si>
    <t>10.5.3</t>
  </si>
  <si>
    <t>10.5.4</t>
  </si>
  <si>
    <t>10.5.5</t>
  </si>
  <si>
    <t>11.1.1</t>
  </si>
  <si>
    <t>11.1.2</t>
  </si>
  <si>
    <t>11.1.3</t>
  </si>
  <si>
    <t>11.1.4</t>
  </si>
  <si>
    <t>11.1.5</t>
  </si>
  <si>
    <t>11.2.1</t>
  </si>
  <si>
    <t>11.2.2</t>
  </si>
  <si>
    <t>11.2.3</t>
  </si>
  <si>
    <t>11.2.4</t>
  </si>
  <si>
    <t>11.2.5</t>
  </si>
  <si>
    <t>11.3.1</t>
  </si>
  <si>
    <t>11.3.2</t>
  </si>
  <si>
    <t>11.3.3</t>
  </si>
  <si>
    <t>11.3.4</t>
  </si>
  <si>
    <t>11.3.5</t>
  </si>
  <si>
    <t>11.4.1</t>
  </si>
  <si>
    <t>11.4.2</t>
  </si>
  <si>
    <t>11.4.3</t>
  </si>
  <si>
    <t>11.4.4</t>
  </si>
  <si>
    <t>11.4.5</t>
  </si>
  <si>
    <t>11.5.1</t>
  </si>
  <si>
    <t>11.5.2</t>
  </si>
  <si>
    <t>11.5.3</t>
  </si>
  <si>
    <t>11.5.4</t>
  </si>
  <si>
    <t>11.5.5</t>
  </si>
  <si>
    <t>12.1.1</t>
  </si>
  <si>
    <t>12.1.2</t>
  </si>
  <si>
    <t>12.1.3</t>
  </si>
  <si>
    <t>12.1.4</t>
  </si>
  <si>
    <t>12.1.5</t>
  </si>
  <si>
    <t>12.2.1</t>
  </si>
  <si>
    <t>12.2.2</t>
  </si>
  <si>
    <t>12.2.3</t>
  </si>
  <si>
    <t>12.2.4</t>
  </si>
  <si>
    <t>12.2.5</t>
  </si>
  <si>
    <t>12.3.1</t>
  </si>
  <si>
    <t>12.3.2</t>
  </si>
  <si>
    <t>12.3.3</t>
  </si>
  <si>
    <t>12.3.4</t>
  </si>
  <si>
    <t>12.3.5</t>
  </si>
  <si>
    <t>12.4.1</t>
  </si>
  <si>
    <t>12.4.2</t>
  </si>
  <si>
    <t>12.4.3</t>
  </si>
  <si>
    <t>12.4.4</t>
  </si>
  <si>
    <t>12.4.5</t>
  </si>
  <si>
    <t>12.5.1</t>
  </si>
  <si>
    <t>12.5.2</t>
  </si>
  <si>
    <t>12.5.3</t>
  </si>
  <si>
    <t>12.5.4</t>
  </si>
  <si>
    <t>12.5.5</t>
  </si>
  <si>
    <t>13.1.1</t>
  </si>
  <si>
    <t>13.1.2</t>
  </si>
  <si>
    <t>13.1.3</t>
  </si>
  <si>
    <t>13.1.4</t>
  </si>
  <si>
    <t>13.1.5</t>
  </si>
  <si>
    <t>13.2.1</t>
  </si>
  <si>
    <t>13.2.2</t>
  </si>
  <si>
    <t>13.2.3</t>
  </si>
  <si>
    <t>13.2.4</t>
  </si>
  <si>
    <t>13.2.5</t>
  </si>
  <si>
    <t>13.3.1</t>
  </si>
  <si>
    <t>13.3.2</t>
  </si>
  <si>
    <t>13.3.3</t>
  </si>
  <si>
    <t>13.3.4</t>
  </si>
  <si>
    <t>13.3.5</t>
  </si>
  <si>
    <t>13.4.1</t>
  </si>
  <si>
    <t>13.4.2</t>
  </si>
  <si>
    <t>13.4.3</t>
  </si>
  <si>
    <t>13.4.4</t>
  </si>
  <si>
    <t>13.4.5</t>
  </si>
  <si>
    <t>13.5.1</t>
  </si>
  <si>
    <t>13.5.2</t>
  </si>
  <si>
    <t>13.5.3</t>
  </si>
  <si>
    <t>13.5.4</t>
  </si>
  <si>
    <t>13.5.5</t>
  </si>
  <si>
    <t>14.1.1</t>
  </si>
  <si>
    <t>14.1.2</t>
  </si>
  <si>
    <t>14.1.3</t>
  </si>
  <si>
    <t>14.1.4</t>
  </si>
  <si>
    <t>14.1.5</t>
  </si>
  <si>
    <t>14.2.1</t>
  </si>
  <si>
    <t>14.2.2</t>
  </si>
  <si>
    <t>14.2.3</t>
  </si>
  <si>
    <t>14.2.4</t>
  </si>
  <si>
    <t>14.2.5</t>
  </si>
  <si>
    <t>14.3.1</t>
  </si>
  <si>
    <t>14.3.2</t>
  </si>
  <si>
    <t>14.3.3</t>
  </si>
  <si>
    <t>14.3.4</t>
  </si>
  <si>
    <t>14.3.5</t>
  </si>
  <si>
    <t>14.4.1</t>
  </si>
  <si>
    <t>14.4.2</t>
  </si>
  <si>
    <t>14.4.3</t>
  </si>
  <si>
    <t>14.4.4</t>
  </si>
  <si>
    <t>14.4.5</t>
  </si>
  <si>
    <t>14.5.1</t>
  </si>
  <si>
    <t>14.5.2</t>
  </si>
  <si>
    <t>14.5.3</t>
  </si>
  <si>
    <t>14.5.4</t>
  </si>
  <si>
    <t>14.5.5</t>
  </si>
  <si>
    <t>15.1.1</t>
  </si>
  <si>
    <t>15.1.2</t>
  </si>
  <si>
    <t>15.1.3</t>
  </si>
  <si>
    <t>15.1.4</t>
  </si>
  <si>
    <t>15.1.5</t>
  </si>
  <si>
    <t>15.2.1</t>
  </si>
  <si>
    <t>15.2.2</t>
  </si>
  <si>
    <t>15.2.3</t>
  </si>
  <si>
    <t>15.2.4</t>
  </si>
  <si>
    <t>15.2.5</t>
  </si>
  <si>
    <t>15.3.1</t>
  </si>
  <si>
    <t>15.3.2</t>
  </si>
  <si>
    <t>15.3.3</t>
  </si>
  <si>
    <t>15.3.4</t>
  </si>
  <si>
    <t>15.3.5</t>
  </si>
  <si>
    <t>15.4.1</t>
  </si>
  <si>
    <t>15.4.2</t>
  </si>
  <si>
    <t>15.4.3</t>
  </si>
  <si>
    <t>15.4.4</t>
  </si>
  <si>
    <t>15.4.5</t>
  </si>
  <si>
    <t>15.5.1</t>
  </si>
  <si>
    <t>15.5.2</t>
  </si>
  <si>
    <t>15.5.3</t>
  </si>
  <si>
    <t>15.5.4</t>
  </si>
  <si>
    <t>15.5.5</t>
  </si>
  <si>
    <t>Porcentaje de Avance General</t>
  </si>
  <si>
    <t>Total</t>
  </si>
  <si>
    <t>ACTIVIDADES DE CONTROL DETERMINADAS</t>
  </si>
  <si>
    <t>Pendiente de Ejecución</t>
  </si>
  <si>
    <t>RESUMEN DEL ANÁLISIS, EVALUACIÓN DE RIESGOS Y ACTIVIDADES DE CONTROL</t>
  </si>
  <si>
    <t>RIESGOS IDENTIFICADOS</t>
  </si>
  <si>
    <t>REVISÓ</t>
  </si>
  <si>
    <t>ELABORÓ</t>
  </si>
  <si>
    <t>AUTORIZÓ</t>
  </si>
  <si>
    <t>CONCLUSIONES O COMENTARIOS RELEVANTES DEL ANÁLISIS:</t>
  </si>
  <si>
    <t>Colocar logotipo de la Institución dentro del recuadro punteado:</t>
  </si>
  <si>
    <r>
      <t xml:space="preserve"> PROPUESTAS DE SOLUCIÓN
</t>
    </r>
    <r>
      <rPr>
        <sz val="12"/>
        <color theme="0"/>
        <rFont val="Arial Narrow"/>
        <family val="2"/>
      </rPr>
      <t>(Se lleva  a cabo en la siguiente reunión)</t>
    </r>
  </si>
  <si>
    <t>ACTIVIDADES DE CONTROL PARA ABORDAR LOS RIESGOS</t>
  </si>
  <si>
    <t>PROCESO INVOLUCRADO</t>
  </si>
  <si>
    <t>Fecha de Elaboración (contenido):</t>
  </si>
  <si>
    <r>
      <t>Porcentaje de Avance de Controles en '</t>
    </r>
    <r>
      <rPr>
        <b/>
        <i/>
        <sz val="12"/>
        <color rgb="FFFFFFFF"/>
        <rFont val="Arial Narrow"/>
        <family val="2"/>
      </rPr>
      <t>Proceso'</t>
    </r>
  </si>
  <si>
    <t>SEGUIMIENTO A LAS ACTIVIDADES DE CONTROL</t>
  </si>
  <si>
    <t xml:space="preserve">Instrucciones: Solo LLENAR los espacios en GRIS CLARO. </t>
  </si>
  <si>
    <t>III. Riesgos de Seguimiento</t>
  </si>
  <si>
    <t>IV. Riesgos Controlados</t>
  </si>
  <si>
    <t>PROGRAMA DE TRABAJO DE ADMINISTRACIÓN DE RIESGOS</t>
  </si>
  <si>
    <t>De cumplimiento</t>
  </si>
  <si>
    <t>Coordinado de Control interno</t>
  </si>
  <si>
    <t>ADMINISTRACIÓN DE RIESGOS INSTITUCIONAL</t>
  </si>
  <si>
    <r>
      <rPr>
        <b/>
        <sz val="10"/>
        <color rgb="FFC00000"/>
        <rFont val="Arial"/>
        <family val="2"/>
      </rPr>
      <t>PERIODICIDAD</t>
    </r>
    <r>
      <rPr>
        <b/>
        <sz val="10"/>
        <color indexed="16"/>
        <rFont val="Arial"/>
        <family val="2"/>
      </rPr>
      <t>:</t>
    </r>
    <r>
      <rPr>
        <b/>
        <sz val="10"/>
        <rFont val="Arial"/>
        <family val="2"/>
      </rPr>
      <t xml:space="preserve">  Anual</t>
    </r>
  </si>
  <si>
    <r>
      <rPr>
        <b/>
        <sz val="10"/>
        <color rgb="FFC00000"/>
        <rFont val="Arial"/>
        <family val="2"/>
      </rPr>
      <t>PLAZO DE ENTREGA</t>
    </r>
    <r>
      <rPr>
        <sz val="10"/>
        <color rgb="FFC00000"/>
        <rFont val="Arial"/>
        <family val="2"/>
      </rPr>
      <t xml:space="preserve">: </t>
    </r>
    <r>
      <rPr>
        <sz val="10"/>
        <rFont val="Arial"/>
        <family val="2"/>
      </rPr>
      <t xml:space="preserve"> Se deberá presentar en la primera sesión ordinaria del Comité de Control y Desempeño Institucional (COCODI) de cada ejercicio, la cual se realizará en el periodo del 1 al 30 de enero.
</t>
    </r>
  </si>
  <si>
    <r>
      <t xml:space="preserve">
</t>
    </r>
    <r>
      <rPr>
        <b/>
        <i/>
        <sz val="10"/>
        <rFont val="Arial"/>
        <family val="2"/>
      </rPr>
      <t>NOTA</t>
    </r>
    <r>
      <rPr>
        <b/>
        <sz val="10"/>
        <rFont val="Arial"/>
        <family val="2"/>
      </rPr>
      <t>:</t>
    </r>
    <r>
      <rPr>
        <sz val="10"/>
        <rFont val="Arial"/>
        <family val="2"/>
      </rPr>
      <t xml:space="preserve"> A fin de garantizar la funcionalidad del Formato, en la medida de lo posible, se deberá evitar insertar o eliminar filas y columnas.</t>
    </r>
  </si>
  <si>
    <t>I N S T R U C C I O N E S     D E     L L E N A D O</t>
  </si>
  <si>
    <r>
      <t>Registrar la</t>
    </r>
    <r>
      <rPr>
        <b/>
        <sz val="10"/>
        <color indexed="12"/>
        <rFont val="Arial"/>
        <family val="2"/>
      </rPr>
      <t xml:space="preserve"> </t>
    </r>
    <r>
      <rPr>
        <b/>
        <sz val="10"/>
        <color rgb="FFC00000"/>
        <rFont val="Arial"/>
        <family val="2"/>
      </rPr>
      <t>UNIDAD ADMINISTRATIVA</t>
    </r>
    <r>
      <rPr>
        <sz val="10"/>
        <color rgb="FFC00000"/>
        <rFont val="Arial"/>
        <family val="2"/>
      </rPr>
      <t xml:space="preserve"> </t>
    </r>
    <r>
      <rPr>
        <sz val="10"/>
        <color indexed="8"/>
        <rFont val="Arial"/>
        <family val="2"/>
      </rPr>
      <t>(las comprendidas en el reglamento interior, manual de organización y/o estructura básica de la institución de que se trate), que este involucrada en el riesgo que se haya identificado.</t>
    </r>
  </si>
  <si>
    <r>
      <rPr>
        <b/>
        <sz val="10"/>
        <color rgb="FFC00000"/>
        <rFont val="Arial"/>
        <family val="2"/>
      </rPr>
      <t>Proceso involucrado:</t>
    </r>
    <r>
      <rPr>
        <sz val="10"/>
        <color rgb="FFC00000"/>
        <rFont val="Arial"/>
        <family val="2"/>
      </rPr>
      <t xml:space="preserve"> </t>
    </r>
    <r>
      <rPr>
        <sz val="10"/>
        <color indexed="8"/>
        <rFont val="Arial"/>
        <family val="2"/>
      </rPr>
      <t>Describir brevemente la Estrategia, el Objetivo o la Meta, según corresponda, al que este alineado el riesgo identificado.</t>
    </r>
  </si>
  <si>
    <t xml:space="preserve">
Ejemplos:</t>
  </si>
  <si>
    <r>
      <rPr>
        <b/>
        <sz val="10"/>
        <color rgb="FFC00000"/>
        <rFont val="Arial"/>
        <family val="2"/>
      </rPr>
      <t>NIVEL DE DECISIÓN DEL RIESGO</t>
    </r>
    <r>
      <rPr>
        <b/>
        <sz val="10"/>
        <color indexed="12"/>
        <rFont val="Arial"/>
        <family val="2"/>
      </rPr>
      <t>:</t>
    </r>
    <r>
      <rPr>
        <sz val="10"/>
        <color indexed="8"/>
        <rFont val="Arial"/>
        <family val="2"/>
      </rPr>
      <t xml:space="preserve"> Seleccionar de la lista (Estratégico, Directivo, Operativo), según corresponda al nivel de decisión institucional en el que recaería la administración del Riesgo identificado.</t>
    </r>
  </si>
  <si>
    <t>Adicionalmente en las columnas adjuntas a la derecha se deberá indicar el Tipo de Factor  y la Clasificación, seleccionando de la lista,  la opción que corresponda al Riesgo identificado.</t>
  </si>
  <si>
    <r>
      <t>Clasificación de Factor</t>
    </r>
    <r>
      <rPr>
        <b/>
        <sz val="10"/>
        <rFont val="Arial"/>
        <family val="2"/>
      </rPr>
      <t xml:space="preserve">: </t>
    </r>
    <r>
      <rPr>
        <sz val="10"/>
        <rFont val="Arial"/>
        <family val="2"/>
      </rPr>
      <t xml:space="preserve"> seleccionar (Interno ó Externo) según corresponda.</t>
    </r>
  </si>
  <si>
    <r>
      <rPr>
        <b/>
        <sz val="10"/>
        <color rgb="FFC00000"/>
        <rFont val="Arial"/>
        <family val="2"/>
      </rPr>
      <t>POSIBLES EFECTOS DEL RIESGO:</t>
    </r>
    <r>
      <rPr>
        <sz val="10"/>
        <color rgb="FFC00000"/>
        <rFont val="Arial"/>
        <family val="2"/>
      </rPr>
      <t xml:space="preserve"> </t>
    </r>
    <r>
      <rPr>
        <sz val="10"/>
        <rFont val="Arial"/>
        <family val="2"/>
      </rPr>
      <t>Describir las consecuencias que, de materializarse el Riesgo identificado, incidirán en el cumplimiento de los objetivos o metas institucionales.
Las Metas y Objetivos deben corresponder a las indicadas en el apartado de descripción de la estrategia, objetivo o meta.</t>
    </r>
  </si>
  <si>
    <r>
      <rPr>
        <b/>
        <sz val="10"/>
        <color rgb="FFC00000"/>
        <rFont val="Arial"/>
        <family val="2"/>
      </rPr>
      <t>VALORACIÓN INICIAL:</t>
    </r>
    <r>
      <rPr>
        <sz val="10"/>
        <rFont val="Arial"/>
        <family val="2"/>
      </rPr>
      <t xml:space="preserve">  Los Riesgos deben evaluarse en una escala de valor del 1 al 10, </t>
    </r>
    <r>
      <rPr>
        <b/>
        <u/>
        <sz val="10"/>
        <color indexed="16"/>
        <rFont val="Arial"/>
        <family val="2"/>
      </rPr>
      <t xml:space="preserve">sin considerar los controles existentes en el caso de que se tengan </t>
    </r>
    <r>
      <rPr>
        <sz val="10"/>
        <rFont val="Arial"/>
        <family val="2"/>
      </rPr>
      <t xml:space="preserve">para administrar el Riesgo, tanto en el </t>
    </r>
    <r>
      <rPr>
        <b/>
        <sz val="10"/>
        <rFont val="Arial"/>
        <family val="2"/>
      </rPr>
      <t>Grado de Impacto</t>
    </r>
    <r>
      <rPr>
        <sz val="10"/>
        <rFont val="Arial"/>
        <family val="2"/>
      </rPr>
      <t xml:space="preserve"> como en la </t>
    </r>
    <r>
      <rPr>
        <b/>
        <sz val="10"/>
        <rFont val="Arial"/>
        <family val="2"/>
      </rPr>
      <t>Probabilidad de Ocurrencia</t>
    </r>
    <r>
      <rPr>
        <sz val="10"/>
        <rFont val="Arial"/>
        <family val="2"/>
      </rPr>
      <t xml:space="preserve">.
</t>
    </r>
    <r>
      <rPr>
        <b/>
        <sz val="10"/>
        <color rgb="FFC00000"/>
        <rFont val="Arial"/>
        <family val="2"/>
      </rPr>
      <t>Grado de Impacto</t>
    </r>
    <r>
      <rPr>
        <sz val="10"/>
        <color rgb="FFC00000"/>
        <rFont val="Arial"/>
        <family val="2"/>
      </rPr>
      <t xml:space="preserve">.- </t>
    </r>
    <r>
      <rPr>
        <sz val="10"/>
        <rFont val="Arial"/>
        <family val="2"/>
      </rPr>
      <t xml:space="preserve">Se evalúa en función de la magnitud de los efectos identificados y registrados en el apartado de, en caso de materializarse el Riesgo (10 al de mayor y 1 al de menor magnitud).
</t>
    </r>
    <r>
      <rPr>
        <b/>
        <sz val="10"/>
        <color rgb="FFC00000"/>
        <rFont val="Arial"/>
        <family val="2"/>
      </rPr>
      <t>Probabilidad de Ocurrencia</t>
    </r>
    <r>
      <rPr>
        <sz val="10"/>
        <color rgb="FFC00000"/>
        <rFont val="Arial"/>
        <family val="2"/>
      </rPr>
      <t>.-</t>
    </r>
    <r>
      <rPr>
        <sz val="10"/>
        <rFont val="Arial"/>
        <family val="2"/>
      </rPr>
      <t xml:space="preserve"> La escala de valor ser deberá relacionar con los factores de riesgo señalados. 
</t>
    </r>
  </si>
  <si>
    <t>Se incorpora una escala de valor tanto para el Grado de Impacto como para la Probabilidad de Ocurrencia, la cual deberá ser adoptada por las Dependencias y Entidades.</t>
  </si>
  <si>
    <r>
      <rPr>
        <b/>
        <sz val="10"/>
        <color rgb="FFC00000"/>
        <rFont val="Arial"/>
        <family val="2"/>
      </rPr>
      <t>TIENE CONTROLES:</t>
    </r>
    <r>
      <rPr>
        <sz val="10"/>
        <rFont val="Arial"/>
        <family val="2"/>
      </rPr>
      <t xml:space="preserve"> Seleccionar de la lista para cada uno de los Factores identificados, Si se cuenta o No con Controles, según corresponda.
Al seleccionar la opción "SI" en la lista desplegable de la derecha deberán de requisitar la información hasta de CINCO principales Controles por cada Factor.
</t>
    </r>
  </si>
  <si>
    <r>
      <rPr>
        <b/>
        <sz val="10"/>
        <color rgb="FFC00000"/>
        <rFont val="Arial"/>
        <family val="2"/>
      </rPr>
      <t>TIPO DE CONTROL:</t>
    </r>
    <r>
      <rPr>
        <sz val="10"/>
        <color rgb="FFC00000"/>
        <rFont val="Arial"/>
        <family val="2"/>
      </rPr>
      <t xml:space="preserve"> </t>
    </r>
    <r>
      <rPr>
        <sz val="10"/>
        <rFont val="Arial"/>
        <family val="2"/>
      </rPr>
      <t>Para cada uno de los controles que se tengan implementados para Administrar el Riesgo identificado, seleccionar de la lista según corresponda.</t>
    </r>
  </si>
  <si>
    <r>
      <t>Preventivo</t>
    </r>
    <r>
      <rPr>
        <sz val="10"/>
        <color indexed="8"/>
        <rFont val="Arial"/>
        <family val="2"/>
      </rPr>
      <t>: El mecanismo específico que tiene el propósito de anticiparse a la posibilidad de que ocurran situaciones no deseadas o inesperadas que pudieran afectar al logro de los objetivos y metas.</t>
    </r>
  </si>
  <si>
    <r>
      <t>Detectivo</t>
    </r>
    <r>
      <rPr>
        <sz val="10"/>
        <color indexed="8"/>
        <rFont val="Arial"/>
        <family val="2"/>
      </rPr>
      <t>: El mecanismo específico que opera en el momento en que los eventos o transacciones están ocurriendo, e identifican las omisiones o desviaciones antes de que concluya el proceso determinado.</t>
    </r>
  </si>
  <si>
    <r>
      <t>Correctivo</t>
    </r>
    <r>
      <rPr>
        <sz val="10"/>
        <color indexed="8"/>
        <rFont val="Arial"/>
        <family val="2"/>
      </rPr>
      <t>: El mecanismo específico que opera en la etapa final de un proceso, el cual permite identificar y corregir o subsanar en algún grado, omisiones o desviaciones.</t>
    </r>
  </si>
  <si>
    <r>
      <rPr>
        <b/>
        <sz val="10"/>
        <color rgb="FFC00000"/>
        <rFont val="Arial"/>
        <family val="2"/>
      </rPr>
      <t>DETERMINACIÓN DE SUFICIENCIA O DEFICIENCIA DEL CONTROL:</t>
    </r>
    <r>
      <rPr>
        <sz val="10"/>
        <rFont val="Arial"/>
        <family val="2"/>
      </rPr>
      <t xml:space="preserve"> Se evaluará cada uno de los controles que se tienen implementados para Administrar el Riesgo identificado.</t>
    </r>
  </si>
  <si>
    <r>
      <rPr>
        <b/>
        <sz val="10"/>
        <color rgb="FFC00000"/>
        <rFont val="Arial"/>
        <family val="2"/>
      </rPr>
      <t>RESULTADO DE LA DETERMINACIÓN DEL CONTROL</t>
    </r>
    <r>
      <rPr>
        <sz val="10"/>
        <color rgb="FFC00000"/>
        <rFont val="Arial"/>
        <family val="2"/>
      </rPr>
      <t>:</t>
    </r>
    <r>
      <rPr>
        <sz val="10"/>
        <rFont val="Arial"/>
        <family val="2"/>
      </rPr>
      <t xml:space="preserve"> Se registra automáticamente al momento de responder Si el Control cumple o No con los elementos señalados anteriormente. </t>
    </r>
  </si>
  <si>
    <r>
      <rPr>
        <b/>
        <sz val="10"/>
        <color rgb="FFC00000"/>
        <rFont val="Arial"/>
        <family val="2"/>
      </rPr>
      <t>VALORACIÓN FINAL DE RIESGOS  RESPECTO A CONTROLES:</t>
    </r>
    <r>
      <rPr>
        <sz val="10"/>
        <rFont val="Arial"/>
        <family val="2"/>
      </rPr>
      <t xml:space="preserve"> Deberán tener presente las características de los Controles definidos para Administrar cada Riesgo identificado; tomando como referencia la misma escala de valores utilizados en la Valoración Inicial del Riesgo.</t>
    </r>
  </si>
  <si>
    <r>
      <rPr>
        <b/>
        <sz val="10"/>
        <color rgb="FFC00000"/>
        <rFont val="Arial"/>
        <family val="2"/>
      </rPr>
      <t>MAPA DE RIESGOS:</t>
    </r>
    <r>
      <rPr>
        <sz val="10"/>
        <color indexed="12"/>
        <rFont val="Arial"/>
        <family val="2"/>
      </rPr>
      <t xml:space="preserve"> </t>
    </r>
    <r>
      <rPr>
        <sz val="10"/>
        <rFont val="Arial"/>
        <family val="2"/>
      </rPr>
      <t xml:space="preserve">la ubicación de los Riesgos por cuadrante en el Mapa de Riesgos se registrará </t>
    </r>
    <r>
      <rPr>
        <b/>
        <sz val="10"/>
        <rFont val="Arial"/>
        <family val="2"/>
      </rPr>
      <t>A</t>
    </r>
    <r>
      <rPr>
        <sz val="10"/>
        <rFont val="Arial"/>
        <family val="2"/>
      </rPr>
      <t>utomáticamente, una vez capturada la Valoración Final (Riesgo respecto a Controles).</t>
    </r>
  </si>
  <si>
    <r>
      <rPr>
        <b/>
        <sz val="10"/>
        <color rgb="FFC00000"/>
        <rFont val="Arial"/>
        <family val="2"/>
      </rPr>
      <t>ESTRATEGIAS PARA ADMINISTRAR EL RIESGO</t>
    </r>
    <r>
      <rPr>
        <b/>
        <sz val="10"/>
        <color indexed="12"/>
        <rFont val="Arial"/>
        <family val="2"/>
      </rPr>
      <t>:</t>
    </r>
    <r>
      <rPr>
        <sz val="10"/>
        <color indexed="12"/>
        <rFont val="Arial"/>
        <family val="2"/>
      </rPr>
      <t xml:space="preserve"> </t>
    </r>
    <r>
      <rPr>
        <sz val="10"/>
        <rFont val="Arial"/>
        <family val="2"/>
      </rPr>
      <t>Son las opciones para administrar cada Riesgo identificado, basadas en su valoración respecto a controles que permiten tomar decisiones y determinar las acciones de control.
Deberá optarse por una de las siguientes:</t>
    </r>
  </si>
  <si>
    <r>
      <t>Evitar</t>
    </r>
    <r>
      <rPr>
        <sz val="10"/>
        <rFont val="Arial"/>
        <family val="2"/>
      </rPr>
      <t>: Se aplica antes de asumir cualquier riesgo. Se logra cuando al interior de los procesos se generan cambios sustanciales por mejora, rediseño o eliminación, resultado de controles suficientes y acciones emprendidas.</t>
    </r>
  </si>
  <si>
    <r>
      <t>Reducir</t>
    </r>
    <r>
      <rPr>
        <sz val="10"/>
        <rFont val="Arial"/>
        <family val="2"/>
      </rPr>
      <t>: Se aplica preferentemente antes de optar por otras medidas más costosas y difíciles. Implica establecer acciones dirigidas a disminuir la probabilidad de ocurrencia y el impacto, tales como la optimización de los procedimientos y la implementación de controles.</t>
    </r>
  </si>
  <si>
    <r>
      <t>Asumir</t>
    </r>
    <r>
      <rPr>
        <sz val="10"/>
        <rFont val="Arial"/>
        <family val="2"/>
      </rPr>
      <t>: Se aplica cuando el riesgo se encuentra en un nivel que puede aceptarse sin necesidad de tomar otras medidas de control diferentes a las que se poseen, y</t>
    </r>
  </si>
  <si>
    <r>
      <t>Transferir</t>
    </r>
    <r>
      <rPr>
        <sz val="10"/>
        <rFont val="Arial"/>
        <family val="2"/>
      </rPr>
      <t>: Implica que el riesgo se controle mediante la responsabilización de un tercero que tenga la experiencia y especialización necesaria para asumirlo.</t>
    </r>
  </si>
  <si>
    <r>
      <t xml:space="preserve"> Compartir: </t>
    </r>
    <r>
      <rPr>
        <sz val="10"/>
        <rFont val="Arial"/>
        <family val="2"/>
      </rPr>
      <t>Se refiere a distribuir parcialmente el riesgo y las posibles consecuencias, a efecto de segmentarlo y canalizarlo a diferentes unidades administrativas de la Institución. las cuales se responsabilizarán de la parte del riesgo que les corresponda en su ámbito de competencia.</t>
    </r>
  </si>
  <si>
    <t xml:space="preserve">
</t>
  </si>
  <si>
    <t>CUADRANTE</t>
  </si>
  <si>
    <r>
      <t xml:space="preserve">                                        </t>
    </r>
    <r>
      <rPr>
        <b/>
        <sz val="11"/>
        <color rgb="FFC00000"/>
        <rFont val="Arial"/>
        <family val="2"/>
      </rPr>
      <t xml:space="preserve">   DATOS A CONSIDERAR</t>
    </r>
    <r>
      <rPr>
        <sz val="10"/>
        <rFont val="Arial"/>
        <family val="2"/>
      </rPr>
      <t xml:space="preserve">
La Valoración Final del Riesgo nunca podrá ser superior a la Valoración Inicial.
Si todos los Controles del Riesgo son suficientes, la Valoración Final del Riesgo deberá ser inferior a la inicial. 
Si algunos de los Controles del Riesgo son deficientes, o se observa inexistencia de controles, la Valoración Final del Riesgo deberá ser igual a la inicial .
N</t>
    </r>
    <r>
      <rPr>
        <b/>
        <sz val="10"/>
        <rFont val="Arial"/>
        <family val="2"/>
      </rPr>
      <t>o será valida la Valoración Final</t>
    </r>
    <r>
      <rPr>
        <sz val="10"/>
        <rFont val="Arial"/>
        <family val="2"/>
      </rPr>
      <t>, cuando NO considere la Valoración Inicial, la existencia de controles y la evaluación de Controles.</t>
    </r>
  </si>
  <si>
    <r>
      <t>Para efectos del presente instructivo, se entenderá por "ACUERDO"</t>
    </r>
    <r>
      <rPr>
        <sz val="10"/>
        <color indexed="16"/>
        <rFont val="Arial"/>
        <family val="2"/>
      </rPr>
      <t>:</t>
    </r>
    <r>
      <rPr>
        <sz val="10"/>
        <rFont val="Arial"/>
        <family val="2"/>
      </rPr>
      <t xml:space="preserve"> el Acuerdo por el que se emiten las Disposiciones y el Manual Administrativo de Aplicación General en materia de Control Interno para el Estado de Sinaloa, publicado en el POE el 11 de agosto de 2017.</t>
    </r>
  </si>
  <si>
    <r>
      <t>OBJETIVO DEL FORMATO</t>
    </r>
    <r>
      <rPr>
        <sz val="10"/>
        <color indexed="16"/>
        <rFont val="Arial"/>
        <family val="2"/>
      </rPr>
      <t>:</t>
    </r>
    <r>
      <rPr>
        <sz val="10"/>
        <rFont val="Arial"/>
        <family val="2"/>
      </rPr>
      <t xml:space="preserve"> Proporcionar a las dependencias y entidades de la Administración Pública del Estado de Sinaloa, un tablero de control que considera las etapas mínimas previstas en los numerales 22 al 26 del ACUERDO, para que las instituciones que opten por adoptarlo, integren su Inventario de Riesgos y realicen el diagnóstico general de los Riesgos identificados, para Administrarlos.
</t>
    </r>
  </si>
  <si>
    <r>
      <t>III.</t>
    </r>
    <r>
      <rPr>
        <b/>
        <sz val="12"/>
        <color indexed="8"/>
        <rFont val="Arial"/>
        <family val="2"/>
      </rPr>
      <t xml:space="preserve">     EVALUACIÓN DE RIESGOS</t>
    </r>
    <r>
      <rPr>
        <b/>
        <sz val="13"/>
        <color indexed="8"/>
        <rFont val="Times New Roman"/>
        <family val="1"/>
      </rPr>
      <t xml:space="preserve"> 
Página 34 del "Acuerdo"</t>
    </r>
  </si>
  <si>
    <r>
      <t>IV.</t>
    </r>
    <r>
      <rPr>
        <b/>
        <sz val="12"/>
        <color indexed="8"/>
        <rFont val="Arial"/>
        <family val="2"/>
      </rPr>
      <t xml:space="preserve">     Evaluación de Controles
Página 36 del "Acuerdo"</t>
    </r>
  </si>
  <si>
    <r>
      <t>V.</t>
    </r>
    <r>
      <rPr>
        <b/>
        <sz val="12"/>
        <color indexed="8"/>
        <rFont val="Arial"/>
        <family val="2"/>
      </rPr>
      <t xml:space="preserve">     Valoración de Riesgos respecto a Controles</t>
    </r>
    <r>
      <rPr>
        <b/>
        <sz val="12"/>
        <color indexed="8"/>
        <rFont val="Times New Roman"/>
        <family val="1"/>
      </rPr>
      <t xml:space="preserve">
Página 36 del "Acuerdo"</t>
    </r>
  </si>
  <si>
    <r>
      <t>VI.</t>
    </r>
    <r>
      <rPr>
        <b/>
        <sz val="12"/>
        <color indexed="8"/>
        <rFont val="Arial"/>
        <family val="2"/>
      </rPr>
      <t xml:space="preserve">     Mapa de Riesgos Institucional</t>
    </r>
    <r>
      <rPr>
        <b/>
        <sz val="12"/>
        <color indexed="8"/>
        <rFont val="Times New Roman"/>
        <family val="1"/>
      </rPr>
      <t xml:space="preserve">
Página 37 del "Acuerdo"</t>
    </r>
  </si>
  <si>
    <r>
      <t xml:space="preserve">VII.    </t>
    </r>
    <r>
      <rPr>
        <b/>
        <sz val="12"/>
        <color rgb="FF000000"/>
        <rFont val="Arial"/>
        <family val="2"/>
      </rPr>
      <t xml:space="preserve"> Definición de Estrategias y Acciones para su Administración</t>
    </r>
    <r>
      <rPr>
        <b/>
        <sz val="12"/>
        <color indexed="8"/>
        <rFont val="Times New Roman"/>
        <family val="1"/>
      </rPr>
      <t xml:space="preserve">
Página 37 del "Acuerdo"</t>
    </r>
  </si>
  <si>
    <t>TABLA DE PONDERACIONES</t>
  </si>
  <si>
    <t>Código: STRC</t>
  </si>
  <si>
    <r>
      <t xml:space="preserve">PRINCIPALES PROBLEMÁTICAS
</t>
    </r>
    <r>
      <rPr>
        <sz val="12"/>
        <color theme="0"/>
        <rFont val="Arial Narrow"/>
        <family val="2"/>
      </rPr>
      <t>(Se lleva  a cabo en la siguiente reunión)</t>
    </r>
  </si>
  <si>
    <t xml:space="preserve">De no ser el caso, se solicita por lo menos redactar el riego en sentido negativo. </t>
  </si>
  <si>
    <t>Clasificación
(Factores del Riesgo)</t>
  </si>
  <si>
    <t>Identificar, analizar, evaluar, tratar y dar seguimiento a los riesgos instutucionales que pudieran afectar el cumplimiento de objetivos y metas.</t>
  </si>
  <si>
    <t xml:space="preserve"> Formato elaborado con el propósito que las Dependencias y Organismos de la Administración Pública Estatal desarrollen el análisis de los riesgos de su institución.
  </t>
  </si>
  <si>
    <t>Titular de la Institución</t>
  </si>
  <si>
    <t>Enlace de Administración de riesgos</t>
  </si>
  <si>
    <t>GRADO E ATENCIÓN DEL RIESGO</t>
  </si>
  <si>
    <r>
      <t xml:space="preserve">En una primera etapa se deberán integrar como los </t>
    </r>
    <r>
      <rPr>
        <b/>
        <i/>
        <sz val="10"/>
        <color rgb="FFC00000"/>
        <rFont val="Arial"/>
        <family val="2"/>
      </rPr>
      <t>Riesgos</t>
    </r>
    <r>
      <rPr>
        <sz val="10"/>
        <rFont val="Arial"/>
        <family val="2"/>
      </rPr>
      <t xml:space="preserve"> más representativos de la institución, </t>
    </r>
    <r>
      <rPr>
        <b/>
        <sz val="11"/>
        <rFont val="Arial"/>
        <family val="2"/>
      </rPr>
      <t>alineados en forma directa a los objetivos y metas institucionales establecidos en el Programa Estatal de Desarrollo</t>
    </r>
    <r>
      <rPr>
        <sz val="11"/>
        <rFont val="Arial"/>
        <family val="2"/>
      </rPr>
      <t xml:space="preserve">, </t>
    </r>
    <r>
      <rPr>
        <sz val="10"/>
        <rFont val="Arial"/>
        <family val="2"/>
      </rPr>
      <t xml:space="preserve">Programa Sectoria y/o cualquier otro instrumente que se derive de éstos, de los que se seleccionarán los riesgos relevantes que serán materia de tratamiento, según corresponda. 
</t>
    </r>
  </si>
  <si>
    <r>
      <rPr>
        <b/>
        <sz val="10"/>
        <color rgb="FFC00000"/>
        <rFont val="Arial"/>
        <family val="2"/>
      </rPr>
      <t>RIESGO</t>
    </r>
    <r>
      <rPr>
        <sz val="10"/>
        <color rgb="FFC00000"/>
        <rFont val="Arial"/>
        <family val="2"/>
      </rPr>
      <t>:</t>
    </r>
    <r>
      <rPr>
        <sz val="10"/>
        <rFont val="Arial"/>
        <family val="2"/>
      </rPr>
      <t xml:space="preserve"> Anotar la </t>
    </r>
    <r>
      <rPr>
        <b/>
        <sz val="10"/>
        <rFont val="Arial"/>
        <family val="2"/>
      </rPr>
      <t xml:space="preserve">denominación del Riesgo </t>
    </r>
    <r>
      <rPr>
        <sz val="10"/>
        <rFont val="Arial"/>
        <family val="2"/>
      </rPr>
      <t xml:space="preserve">que según la dependencia o entidad de la de que se trate, se haya identificado como relevante y que, de materializarse, pudiera obstaculizar o impedir el logro de objetivos y metas institucionales.
</t>
    </r>
    <r>
      <rPr>
        <b/>
        <sz val="10"/>
        <color rgb="FFC00000"/>
        <rFont val="Arial"/>
        <family val="2"/>
      </rPr>
      <t>Se entenderá por Riesgo la probabilidad de ocurrencia y el posible impacto de que un evento adverso (externo o interno) obstaculice o impida el logro de objetivos y metas institucionales.</t>
    </r>
    <r>
      <rPr>
        <sz val="10"/>
        <color rgb="FFC00000"/>
        <rFont val="Arial"/>
        <family val="2"/>
      </rPr>
      <t xml:space="preserve">
</t>
    </r>
    <r>
      <rPr>
        <sz val="10"/>
        <color indexed="20"/>
        <rFont val="Arial"/>
        <family val="2"/>
      </rPr>
      <t xml:space="preserve">
</t>
    </r>
    <r>
      <rPr>
        <sz val="10"/>
        <rFont val="Arial"/>
        <family val="2"/>
      </rPr>
      <t xml:space="preserve">Se deben identificar todos los riesgos que pueden afectar significativamente al logro de objetivos o metas institucionales, o impactos que afectan los procesos críticos que permiten alcanzarlos.
</t>
    </r>
    <r>
      <rPr>
        <sz val="10"/>
        <color indexed="20"/>
        <rFont val="Arial"/>
        <family val="2"/>
      </rPr>
      <t xml:space="preserve">
</t>
    </r>
    <r>
      <rPr>
        <b/>
        <sz val="10"/>
        <rFont val="Arial"/>
        <family val="2"/>
      </rPr>
      <t>El Riesgo identificado</t>
    </r>
    <r>
      <rPr>
        <sz val="10"/>
        <rFont val="Arial"/>
        <family val="2"/>
      </rPr>
      <t xml:space="preserve">, preferentemente, </t>
    </r>
    <r>
      <rPr>
        <b/>
        <sz val="10"/>
        <rFont val="Arial"/>
        <family val="2"/>
      </rPr>
      <t>deberá registrarse conforme a la siguiente estructura general de redacción:</t>
    </r>
    <r>
      <rPr>
        <b/>
        <sz val="10"/>
        <color indexed="16"/>
        <rFont val="Arial"/>
        <family val="2"/>
      </rPr>
      <t xml:space="preserve">
</t>
    </r>
    <r>
      <rPr>
        <sz val="10"/>
        <color indexed="16"/>
        <rFont val="Arial"/>
        <family val="2"/>
      </rPr>
      <t xml:space="preserve">
</t>
    </r>
  </si>
  <si>
    <t>o</t>
  </si>
  <si>
    <r>
      <rPr>
        <b/>
        <sz val="10"/>
        <color rgb="FFC00000"/>
        <rFont val="Arial"/>
        <family val="2"/>
      </rPr>
      <t>CLASIFICACIÓN DEL RIESGO</t>
    </r>
    <r>
      <rPr>
        <sz val="10"/>
        <color rgb="FFC00000"/>
        <rFont val="Arial"/>
        <family val="2"/>
      </rPr>
      <t>:</t>
    </r>
    <r>
      <rPr>
        <sz val="10"/>
        <rFont val="Arial"/>
        <family val="2"/>
      </rPr>
      <t xml:space="preserve"> De acuerdo a la descripción  del Riesgo, seleccionar de la lista  según corresponda (Sustantivo, Administrativo, Legal, Financiero, Presupuestal, de Servicios, de Seguridad, de Obra Pública, de Recursos Humanos, de Imagen, de TIC's, de Salud, corrupción, OTROS), considerando el origen más representativo del Riesgo identificado.
</t>
    </r>
    <r>
      <rPr>
        <b/>
        <sz val="10"/>
        <rFont val="Arial"/>
        <family val="2"/>
      </rPr>
      <t>En el caso de elegir la opción "OTROS", anotar en la columna adjunta a la derecha, la denominación que corresponda al Riesgo identificado, cuidando que no sea de naturaleza similar a las opciones enunciadas.</t>
    </r>
  </si>
  <si>
    <r>
      <rPr>
        <b/>
        <sz val="10"/>
        <color rgb="FFC00000"/>
        <rFont val="Arial"/>
        <family val="2"/>
      </rPr>
      <t>FACTOR:</t>
    </r>
    <r>
      <rPr>
        <sz val="10"/>
        <rFont val="Arial"/>
        <family val="2"/>
      </rPr>
      <t xml:space="preserve"> Identificar y anotar la descripción de las principales circunstancias o situaciones que indican la presencia de un Riesgo o que aumenten la Probabilidad de que un Riesgo se materialice.
</t>
    </r>
    <r>
      <rPr>
        <b/>
        <sz val="10"/>
        <color rgb="FFC00000"/>
        <rFont val="Arial"/>
        <family val="2"/>
      </rPr>
      <t>Se registrarán como Máximo CINCO Factores</t>
    </r>
    <r>
      <rPr>
        <sz val="10"/>
        <color indexed="16"/>
        <rFont val="Arial"/>
        <family val="2"/>
      </rPr>
      <t xml:space="preserve">
</t>
    </r>
    <r>
      <rPr>
        <sz val="10"/>
        <rFont val="Arial"/>
        <family val="2"/>
      </rPr>
      <t xml:space="preserve">
</t>
    </r>
  </si>
  <si>
    <r>
      <t>Tipo del Factor</t>
    </r>
    <r>
      <rPr>
        <u/>
        <sz val="10"/>
        <rFont val="Arial"/>
        <family val="2"/>
      </rPr>
      <t xml:space="preserve"> </t>
    </r>
    <r>
      <rPr>
        <sz val="10"/>
        <rFont val="Arial"/>
        <family val="2"/>
      </rPr>
      <t xml:space="preserve">
</t>
    </r>
    <r>
      <rPr>
        <b/>
        <i/>
        <sz val="10"/>
        <color rgb="FFC00000"/>
        <rFont val="Arial"/>
        <family val="2"/>
      </rPr>
      <t>Humano</t>
    </r>
    <r>
      <rPr>
        <b/>
        <sz val="10"/>
        <color indexed="18"/>
        <rFont val="Arial"/>
        <family val="2"/>
      </rPr>
      <t>:</t>
    </r>
    <r>
      <rPr>
        <sz val="10"/>
        <rFont val="Arial"/>
        <family val="2"/>
      </rPr>
      <t xml:space="preserve"> Conjunto de personas internas o externas, que participan directa o indirectamente en la consecución del Objetivo.
</t>
    </r>
    <r>
      <rPr>
        <b/>
        <i/>
        <sz val="10"/>
        <color rgb="FFC00000"/>
        <rFont val="Arial"/>
        <family val="2"/>
      </rPr>
      <t>Financiero Presupuestal</t>
    </r>
    <r>
      <rPr>
        <b/>
        <sz val="10"/>
        <color rgb="FFC00000"/>
        <rFont val="Arial"/>
        <family val="2"/>
      </rPr>
      <t>:</t>
    </r>
    <r>
      <rPr>
        <sz val="10"/>
        <rFont val="Arial"/>
        <family val="2"/>
      </rPr>
      <t xml:space="preserve"> Recursos financieros y presupuestales necesarios para el logro de Objetivos
</t>
    </r>
    <r>
      <rPr>
        <b/>
        <i/>
        <sz val="10"/>
        <color rgb="FFC00000"/>
        <rFont val="Arial"/>
        <family val="2"/>
      </rPr>
      <t>Técnico-Administrativo</t>
    </r>
    <r>
      <rPr>
        <b/>
        <sz val="10"/>
        <color rgb="FFC00000"/>
        <rFont val="Arial"/>
        <family val="2"/>
      </rPr>
      <t>:</t>
    </r>
    <r>
      <rPr>
        <sz val="10"/>
        <rFont val="Arial"/>
        <family val="2"/>
      </rPr>
      <t xml:space="preserve"> Estructura orgánica funcional, políticas, sistemas no informáticos, procedimientos, comunicación e información, que intervienen en la consecución del objetivo.
</t>
    </r>
    <r>
      <rPr>
        <b/>
        <i/>
        <sz val="10"/>
        <color rgb="FFC00000"/>
        <rFont val="Arial"/>
        <family val="2"/>
      </rPr>
      <t>TIC's</t>
    </r>
    <r>
      <rPr>
        <b/>
        <sz val="10"/>
        <color rgb="FFC00000"/>
        <rFont val="Arial"/>
        <family val="2"/>
      </rPr>
      <t>:</t>
    </r>
    <r>
      <rPr>
        <b/>
        <sz val="10"/>
        <rFont val="Arial"/>
        <family val="2"/>
      </rPr>
      <t xml:space="preserve"> </t>
    </r>
    <r>
      <rPr>
        <sz val="10"/>
        <rFont val="Arial"/>
        <family val="2"/>
      </rPr>
      <t xml:space="preserve">Sistemas de información requeridos.
</t>
    </r>
    <r>
      <rPr>
        <b/>
        <i/>
        <sz val="10"/>
        <color rgb="FFC00000"/>
        <rFont val="Arial"/>
        <family val="2"/>
      </rPr>
      <t>Material</t>
    </r>
    <r>
      <rPr>
        <b/>
        <sz val="10"/>
        <color rgb="FFC00000"/>
        <rFont val="Arial"/>
        <family val="2"/>
      </rPr>
      <t>:</t>
    </r>
    <r>
      <rPr>
        <sz val="10"/>
        <rFont val="Arial"/>
        <family val="2"/>
      </rPr>
      <t xml:space="preserve"> Infraestructura y recursos materiales necesarios para e logro del objetivo.
</t>
    </r>
    <r>
      <rPr>
        <b/>
        <i/>
        <sz val="10"/>
        <color rgb="FFC00000"/>
        <rFont val="Arial"/>
        <family val="2"/>
      </rPr>
      <t>Normativo</t>
    </r>
    <r>
      <rPr>
        <b/>
        <sz val="10"/>
        <color rgb="FFC00000"/>
        <rFont val="Arial"/>
        <family val="2"/>
      </rPr>
      <t>:</t>
    </r>
    <r>
      <rPr>
        <sz val="10"/>
        <color indexed="18"/>
        <rFont val="Arial"/>
        <family val="2"/>
      </rPr>
      <t xml:space="preserve"> </t>
    </r>
    <r>
      <rPr>
        <sz val="10"/>
        <rFont val="Arial"/>
        <family val="2"/>
      </rPr>
      <t xml:space="preserve">Conjunto de leyes, reglamentos, normas y disposiciones que rigen la actuación de la organización en la consecución del objetivo.
</t>
    </r>
    <r>
      <rPr>
        <b/>
        <i/>
        <sz val="10"/>
        <color rgb="FFC00000"/>
        <rFont val="Arial"/>
        <family val="2"/>
      </rPr>
      <t>Entorno</t>
    </r>
    <r>
      <rPr>
        <b/>
        <sz val="10"/>
        <color indexed="18"/>
        <rFont val="Arial"/>
        <family val="2"/>
      </rPr>
      <t xml:space="preserve">: </t>
    </r>
    <r>
      <rPr>
        <sz val="10"/>
        <rFont val="Arial"/>
        <family val="2"/>
      </rPr>
      <t>Conjunto de condiciones externas a la organización, que inciden en el logro del objetivo, y ante las cuales no se tiene influencia.</t>
    </r>
  </si>
  <si>
    <t>Es importante revisar la Tabla de Ponderaciones para la Valoración de los Riesgos, la cual esta disponible en la pestaña de "Datos de Ayuda" en este archivo.</t>
  </si>
  <si>
    <r>
      <rPr>
        <b/>
        <sz val="10"/>
        <color rgb="FFC00000"/>
        <rFont val="Arial"/>
        <family val="2"/>
      </rPr>
      <t>DESCRIPCIÓN DE CONTROLES EXISTENTES</t>
    </r>
    <r>
      <rPr>
        <b/>
        <sz val="10"/>
        <color indexed="12"/>
        <rFont val="Arial"/>
        <family val="2"/>
      </rPr>
      <t>:</t>
    </r>
    <r>
      <rPr>
        <sz val="10"/>
        <rFont val="Arial"/>
        <family val="2"/>
      </rPr>
      <t xml:space="preserve"> Anotar la denominación de cada uno de los principales controles identificados, por Factor, que tiene la Institución de que se trate, para administrar los Riesgos identificados.   </t>
    </r>
    <r>
      <rPr>
        <b/>
        <sz val="10"/>
        <color rgb="FF800000"/>
        <rFont val="Arial"/>
        <family val="2"/>
      </rPr>
      <t>Se registrarán como Máximo CINCO Controles.</t>
    </r>
    <r>
      <rPr>
        <sz val="10"/>
        <color indexed="16"/>
        <rFont val="Arial"/>
        <family val="2"/>
      </rPr>
      <t xml:space="preserve">
</t>
    </r>
    <r>
      <rPr>
        <sz val="10"/>
        <rFont val="Arial"/>
        <family val="2"/>
      </rPr>
      <t xml:space="preserve">
</t>
    </r>
  </si>
  <si>
    <r>
      <rPr>
        <sz val="10"/>
        <color indexed="8"/>
        <rFont val="Arial"/>
        <family val="2"/>
      </rPr>
      <t xml:space="preserve">La </t>
    </r>
    <r>
      <rPr>
        <b/>
        <sz val="10"/>
        <color indexed="8"/>
        <rFont val="Arial"/>
        <family val="2"/>
      </rPr>
      <t>valoración de Suficiencia</t>
    </r>
    <r>
      <rPr>
        <sz val="10"/>
        <color indexed="8"/>
        <rFont val="Arial"/>
        <family val="2"/>
      </rPr>
      <t xml:space="preserve"> de cada uno de los Con</t>
    </r>
    <r>
      <rPr>
        <sz val="10"/>
        <rFont val="Arial"/>
        <family val="2"/>
      </rPr>
      <t xml:space="preserve">troles existentes para Administrar el Riesgo deberá cumplir con lo siguiente:
   </t>
    </r>
    <r>
      <rPr>
        <sz val="14"/>
        <rFont val="Arial"/>
        <family val="2"/>
      </rPr>
      <t>*</t>
    </r>
    <r>
      <rPr>
        <sz val="10"/>
        <rFont val="Arial"/>
        <family val="2"/>
      </rPr>
      <t xml:space="preserve">  Esta </t>
    </r>
    <r>
      <rPr>
        <b/>
        <i/>
        <sz val="10"/>
        <rFont val="Arial"/>
        <family val="2"/>
      </rPr>
      <t>Documentado</t>
    </r>
    <r>
      <rPr>
        <sz val="10"/>
        <rFont val="Arial"/>
        <family val="2"/>
      </rPr>
      <t xml:space="preserve">.- Estar descrito.
   *  Esta </t>
    </r>
    <r>
      <rPr>
        <b/>
        <i/>
        <sz val="10"/>
        <rFont val="Arial"/>
        <family val="2"/>
      </rPr>
      <t>Formalizado</t>
    </r>
    <r>
      <rPr>
        <sz val="10"/>
        <rFont val="Arial"/>
        <family val="2"/>
      </rPr>
      <t xml:space="preserve">.- Se ha difundido (Comunicado Oficial, Etc.).
   * </t>
    </r>
    <r>
      <rPr>
        <b/>
        <i/>
        <sz val="10"/>
        <rFont val="Arial"/>
        <family val="2"/>
      </rPr>
      <t xml:space="preserve"> </t>
    </r>
    <r>
      <rPr>
        <i/>
        <sz val="10"/>
        <rFont val="Arial"/>
        <family val="2"/>
      </rPr>
      <t>S</t>
    </r>
    <r>
      <rPr>
        <b/>
        <i/>
        <sz val="10"/>
        <rFont val="Arial"/>
        <family val="2"/>
      </rPr>
      <t>e</t>
    </r>
    <r>
      <rPr>
        <sz val="10"/>
        <rFont val="Arial"/>
        <family val="2"/>
      </rPr>
      <t xml:space="preserve"> este </t>
    </r>
    <r>
      <rPr>
        <b/>
        <i/>
        <sz val="10"/>
        <rFont val="Arial"/>
        <family val="2"/>
      </rPr>
      <t>Aplica</t>
    </r>
    <r>
      <rPr>
        <sz val="10"/>
        <rFont val="Arial"/>
        <family val="2"/>
      </rPr>
      <t xml:space="preserve">ndo consistentemente.
  </t>
    </r>
    <r>
      <rPr>
        <sz val="14"/>
        <rFont val="Arial"/>
        <family val="2"/>
      </rPr>
      <t>*</t>
    </r>
    <r>
      <rPr>
        <sz val="10"/>
        <rFont val="Arial"/>
        <family val="2"/>
      </rPr>
      <t xml:space="preserve">  Es </t>
    </r>
    <r>
      <rPr>
        <b/>
        <i/>
        <sz val="10"/>
        <rFont val="Arial"/>
        <family val="2"/>
      </rPr>
      <t>Efectivo</t>
    </r>
    <r>
      <rPr>
        <sz val="10"/>
        <rFont val="Arial"/>
        <family val="2"/>
      </rPr>
      <t xml:space="preserve">.- Cuando se incide en el o los Factores de Riesgo, para disminuir la Probabilidad de Ocurrencia y/o el Grado de Impacto.
</t>
    </r>
    <r>
      <rPr>
        <b/>
        <sz val="10"/>
        <color indexed="16"/>
        <rFont val="Arial"/>
        <family val="2"/>
      </rPr>
      <t xml:space="preserve">
Si NO se cumplen con TODOS éstos requisitos, el Control es Deficiente.</t>
    </r>
    <r>
      <rPr>
        <b/>
        <sz val="10"/>
        <rFont val="Arial"/>
        <family val="2"/>
      </rPr>
      <t xml:space="preserve">
</t>
    </r>
    <r>
      <rPr>
        <sz val="10"/>
        <rFont val="Arial"/>
        <family val="2"/>
      </rPr>
      <t xml:space="preserve">
</t>
    </r>
  </si>
  <si>
    <r>
      <rPr>
        <sz val="10"/>
        <rFont val="Arial"/>
        <family val="2"/>
      </rPr>
      <t xml:space="preserve">Se incluye prototipo de Grafica de Mapa de Riesgos, </t>
    </r>
    <r>
      <rPr>
        <b/>
        <sz val="10"/>
        <color indexed="16"/>
        <rFont val="Arial"/>
        <family val="2"/>
      </rPr>
      <t>l</t>
    </r>
    <r>
      <rPr>
        <sz val="10"/>
        <rFont val="Arial"/>
        <family val="2"/>
      </rPr>
      <t xml:space="preserve">a cual se integra Automáticamente, ya que está vinculada con la información que se requisite previamente en la Matríz de Administración de Riesgos.
</t>
    </r>
    <r>
      <rPr>
        <sz val="10"/>
        <color rgb="FFC00000"/>
        <rFont val="Arial"/>
        <family val="2"/>
      </rPr>
      <t>Es importante que se requisite correctamente la Matríz de Administración de Riesgos.</t>
    </r>
  </si>
  <si>
    <r>
      <rPr>
        <b/>
        <sz val="10"/>
        <color rgb="FFC00000"/>
        <rFont val="Arial"/>
        <family val="2"/>
      </rPr>
      <t>ACtividades de control:</t>
    </r>
    <r>
      <rPr>
        <b/>
        <sz val="10"/>
        <color indexed="12"/>
        <rFont val="Arial"/>
        <family val="2"/>
      </rPr>
      <t xml:space="preserve"> </t>
    </r>
    <r>
      <rPr>
        <sz val="10"/>
        <rFont val="Arial"/>
        <family val="2"/>
      </rPr>
      <t xml:space="preserve">Describir las actividades que se realizarán con base en la Estrategia adoptada.
Las Acciones de control darán especial atención a los casos en que el o los Controles se hayan determinado Deficientes o Inexistentes, y por tanto el Riesgo NO esté Controlado Suficientemente. </t>
    </r>
  </si>
  <si>
    <r>
      <rPr>
        <b/>
        <sz val="10"/>
        <color rgb="FFC00000"/>
        <rFont val="Arial"/>
        <family val="2"/>
      </rPr>
      <t>RIESGO CONTROLADO SUFICIENTEMENTE:</t>
    </r>
    <r>
      <rPr>
        <sz val="10"/>
        <rFont val="Arial"/>
        <family val="2"/>
      </rPr>
      <t xml:space="preserve"> Se registra automáticamente, considerando si existen controles para cada factor y si cada uno de los Controles son Suficientes.
La Celda aparece de color "Azul" cuando el Riesgo está Controlado Suficientemente.
La Celda aparece de color "Rojo", alguno de los Factores identificados no tiene controles o alguno de estos es deficiente.
 </t>
    </r>
  </si>
  <si>
    <r>
      <rPr>
        <b/>
        <sz val="10"/>
        <color rgb="FFC00000"/>
        <rFont val="Arial"/>
        <family val="2"/>
      </rPr>
      <t>NÚMERO DE RIESGO</t>
    </r>
    <r>
      <rPr>
        <sz val="10"/>
        <color rgb="FFC00000"/>
        <rFont val="Arial"/>
        <family val="2"/>
      </rPr>
      <t xml:space="preserve">: </t>
    </r>
    <r>
      <rPr>
        <sz val="10"/>
        <rFont val="Arial"/>
        <family val="2"/>
      </rPr>
      <t xml:space="preserve">Registrar como Código de Riesgo, el cual deberá ser consecutivo y se conformará con la siguiente estructura:
</t>
    </r>
    <r>
      <rPr>
        <sz val="12"/>
        <rFont val="Arial"/>
        <family val="2"/>
      </rPr>
      <t>CR= Código del Riesgo
01= Al consecutivo del Riesgo
CR-01- De ésta manera tendrá que ser determinado el primer riesgo.</t>
    </r>
    <r>
      <rPr>
        <sz val="10"/>
        <rFont val="Arial"/>
        <family val="2"/>
      </rPr>
      <t xml:space="preserve">
</t>
    </r>
    <r>
      <rPr>
        <b/>
        <sz val="10"/>
        <color indexed="10"/>
        <rFont val="Arial"/>
        <family val="2"/>
      </rPr>
      <t xml:space="preserve">Se deberá tener cuidado de no repetir el número asignado a cada riesgo.
</t>
    </r>
    <r>
      <rPr>
        <b/>
        <sz val="10"/>
        <color indexed="18"/>
        <rFont val="Arial"/>
        <family val="2"/>
      </rPr>
      <t xml:space="preserve">
</t>
    </r>
    <r>
      <rPr>
        <sz val="10"/>
        <rFont val="Arial"/>
        <family val="2"/>
      </rPr>
      <t>Una vez que se registra la denominación del Riesgo, automáticamente se el asigna un número de identificación.</t>
    </r>
  </si>
  <si>
    <t>Subdirección académica</t>
  </si>
  <si>
    <t>Diseñar e implementar programas por áreas que coadyuven a mejorar la calidad académica.</t>
  </si>
  <si>
    <t>Comunidad universitaria comprometida en baja medida con la implementación de los programas.</t>
  </si>
  <si>
    <t>Directivo</t>
  </si>
  <si>
    <t>Falta de habilitación académica de los docentes para llevar a cabo acciones que concreten los programas.</t>
  </si>
  <si>
    <t>Externo</t>
  </si>
  <si>
    <t>Falta de interes en la elaboración de programas.</t>
  </si>
  <si>
    <t>Interno</t>
  </si>
  <si>
    <t>Sí</t>
  </si>
  <si>
    <t>Capacitación y habilitación académica.</t>
  </si>
  <si>
    <t>Calendarización de avances de programas.</t>
  </si>
  <si>
    <t>Concientización y estímulos para incorporarlos a los programas institucionales.</t>
  </si>
  <si>
    <t>Preventivo</t>
  </si>
  <si>
    <t>Detectivo</t>
  </si>
  <si>
    <t>Diseñar e implementar programas por áreas que coadyuven a mejorar la inclusión educativa.</t>
  </si>
  <si>
    <t>Recursos insuficientes implementados en los programas de inclusión.</t>
  </si>
  <si>
    <t>Aplicación de los recursos en otras áreas.</t>
  </si>
  <si>
    <t>Manejo deshonesto de los recursos.</t>
  </si>
  <si>
    <t>Falta de coordinación institucional entre las áreas para la ejecución de actividades de inclusión.</t>
  </si>
  <si>
    <t>Incremento de los precios que conlleve a una perdida del poder adquisitivo,</t>
  </si>
  <si>
    <t>Documentación y formalización apropiada de las transacciones en el control interno.</t>
  </si>
  <si>
    <t>Reuniones de seguimiento para el cumplimiento de los objetivos.</t>
  </si>
  <si>
    <t>Negociación de precios competitivos con proveedores.</t>
  </si>
  <si>
    <t>Sudirección de administración y finanzas</t>
  </si>
  <si>
    <t>Gestionar y administrar recursos financieros.</t>
  </si>
  <si>
    <t>Recursos financieros recibidos tardíamente y manejados de manera corrupta e insuficientes para el desarrollo de las actividades institucionales.</t>
  </si>
  <si>
    <t>Falta de recursos para la operatividad de la institución.</t>
  </si>
  <si>
    <t>Desvío de recursos financieros.</t>
  </si>
  <si>
    <t>No administrar de manera adecuada los recursos proporcionados.</t>
  </si>
  <si>
    <t>Gestionar en tiempo y forma la entrega de los recursos financieros.</t>
  </si>
  <si>
    <t>Entrega de reportes a la Auditoría Superior del Estado y a la Secretaría de Transparencia y Rendición de Cuentas.</t>
  </si>
  <si>
    <t>Atender los lineamientos de gasto del recurso asignado.</t>
  </si>
  <si>
    <t>Consolidar e incrementar la matrícula escolar.</t>
  </si>
  <si>
    <t>Programas inadecuados para consolidar e incrementar la matrícula escolar.</t>
  </si>
  <si>
    <t>No cumplimiento de los indicadores del programa institucional de desarrollo.</t>
  </si>
  <si>
    <t>Análisis erróneo para la elaboración de los programas.</t>
  </si>
  <si>
    <t>Revisión y seguimiento por programas y áreas.</t>
  </si>
  <si>
    <t>Conocimiento de las funciones por áreas.</t>
  </si>
  <si>
    <t>Disposición de los responsables de áreas.</t>
  </si>
  <si>
    <t>Capacitación y acompañamiento para revisión de los programas.</t>
  </si>
  <si>
    <t>Departamento de jurídico</t>
  </si>
  <si>
    <t>Actualizar e implementar la normatividad interna.</t>
  </si>
  <si>
    <t>Normatividad implementada sin cambios.</t>
  </si>
  <si>
    <t>Estratégico</t>
  </si>
  <si>
    <t>No cumplimiento con las políticas nacionales e internacionales que conduzcan a la cultura de la paz, acceso a la educación digna de los grupos minoritarios, al fin de la pobreza e inclusión.</t>
  </si>
  <si>
    <t>Trámites complejos para lograr la publicación de la normativa.</t>
  </si>
  <si>
    <t>Análisis de las politicas nacionales, estatales y locales.</t>
  </si>
  <si>
    <t>Seguimiento de los trámites de la normativa.</t>
  </si>
  <si>
    <t>Cumplir con las obligaciones de transparencia.</t>
  </si>
  <si>
    <t>Obligaciones de transparencia desatendidas por la responsable de la unidad de transparencia y los titulares de las áreas administrativas correspondientes.</t>
  </si>
  <si>
    <t>Falta de capacitación de los servidores públicos para el manejo de los portales de transparencia.</t>
  </si>
  <si>
    <t>Falta de cuenta de usuario para el acceso a las plataformas de transparencia para subir la información en tiempo y forma.</t>
  </si>
  <si>
    <t>No publicar la información en la PNT por los responsables de las áreas administrativas dentro de los plazos legales.</t>
  </si>
  <si>
    <t>Falta de atención oportuna a las solicitudes de información por las áreas administrativas correspondientes.</t>
  </si>
  <si>
    <t>Capacitación de servidores públicos.</t>
  </si>
  <si>
    <t>Gestión de solicitud de usuario.</t>
  </si>
  <si>
    <t>Atención oportuna a las solicitudes de información por las áreas correspondientes.</t>
  </si>
  <si>
    <t>Notificar cada trimestre a los responsables de áreas administrativas sobre el período de actualización de la información.</t>
  </si>
  <si>
    <t>Notificar a las áreas correspondientes cuando haya observaciones de la información publicada con errores o que no se haya publicado.</t>
  </si>
  <si>
    <t>Que la RUT atienda las solicitudes dentro de los plazos legales.</t>
  </si>
  <si>
    <t>Subdirección de administración y finanzas.</t>
  </si>
  <si>
    <t>Desarrollar proyectos de mantenimiento con los recursos asignados.</t>
  </si>
  <si>
    <t>Sudirección académica</t>
  </si>
  <si>
    <t>Labores de mantenimiento y de inventario improvisadas que generan gastos excesivos, accidentes y deficiencia en el servicio.</t>
  </si>
  <si>
    <t>Falta de personal capacitado para labores de mantenimiento.</t>
  </si>
  <si>
    <t>Falta de protocolos de mantenimiento.</t>
  </si>
  <si>
    <t>No se cuenta con un inventario actualizado.</t>
  </si>
  <si>
    <t>No asignación de funciones específicas al personal de mantenimiento.</t>
  </si>
  <si>
    <t>Gestión de recurso para contratar personal calificado.</t>
  </si>
  <si>
    <t>Capacitación al personal existente.</t>
  </si>
  <si>
    <t>Estipulación de tareas al personal de labores de mantenimiento.</t>
  </si>
  <si>
    <t>Administración eficiente del capital humano.</t>
  </si>
  <si>
    <t>Planeación y evaluación del gasto en programas de inclusión.</t>
  </si>
  <si>
    <t>No se podrían ejecutar programas de inclusión, conforme a la normativa, infraestructura, enseñanza y otros servicios tendientes a mejorar  el sistema de oportunidades de estudiantes, maestros, trabajadores y público en general para que el ingreso, la permanencia y el egreso sea seguro y equitativo para todos, independientemente de cualquier condición de vulnerabilidad.</t>
  </si>
  <si>
    <t>No se aplicarían oportunamente los recursos financieros de manera transparente, con rendición de cuentas y de manera eficiente, donde se deberían priorizar las partidas de mayor importancia en el cumplimiento de los objetivos institucionales.</t>
  </si>
  <si>
    <t>SUFICIENTE</t>
  </si>
  <si>
    <t xml:space="preserve">La calidad educativa e inclusión será deficiente por no contar con la revisión, actualización y creación de la normatividad vigente y aquella que se requiera con el fin de incluir aspectos que contemple la política nacional e internacional. </t>
  </si>
  <si>
    <t>Nos puede llevar a no cumplir en tiempo y forma las solicitudes de información de transparencia, así como la actualización y verificación de  la información publicada en la plataforma nacional de transparencia y de esta manera no se efectuaría el cumplimiento c y rendición de cuentas a la ciudadanía y al gobierno, pudiendo generar quejas y denuncias.</t>
  </si>
  <si>
    <t>Falta de interes por asumir los cambios e innovaciones de los procesos de enseñanza-aprendizaje.</t>
  </si>
  <si>
    <t>No se podría ejecutar los envíos de informes a la DGUTyP así como la inestabilidad en el cumplimiento de metas institucionales, lo que impactaría negativamente en la atracción de matrícula y en el funcionamiento administrativo de la institución.</t>
  </si>
  <si>
    <t>Rotación de personal en cargos de direcciones de programas educativos.</t>
  </si>
  <si>
    <t>La eficiencia en la administración de los recursos de los programas educativos sería ineficiente, así como poner en riesgo la continuidad de algunos programas educativos por no cumplir con el mínimo requerido de estudiantes por aula.</t>
  </si>
  <si>
    <t>Requisitos administrativos  incumplidos y falta de financiamiento para la apertura, seguimiento y creación de nuevas carreras y posgrados.</t>
  </si>
  <si>
    <t>Expandir la oferta educativa.</t>
  </si>
  <si>
    <t>Falta de gestión en tiempo y forma ante la COEPES, DGUTyP y otros organismos.</t>
  </si>
  <si>
    <t>Insuficientes recursos financieros para la operación de los programas educativos.</t>
  </si>
  <si>
    <t>Falta de planeación y organización interna para la elaboración de los requerimientos especificados en la convocatoria.</t>
  </si>
  <si>
    <t>Gestionar en tiempo y forma los trámites antes las dependencias correspondientes.</t>
  </si>
  <si>
    <t>Gestionar el aumento presupuestal para la operación de la institución.</t>
  </si>
  <si>
    <t>Gestionar recursos extraordinarios para la institución.</t>
  </si>
  <si>
    <t>Elaborar en tiempo y forma expedientes para la apertura de nueva oferta educativa.</t>
  </si>
  <si>
    <t>Por la falta de financiamiento presupuestal no se podrían solventar los gastos tanto de personal administrativo como académico (debido al aumento de matrícula), lo que generaría una inestabilidad laboral de todo el personal de la institución.</t>
  </si>
  <si>
    <t>Si las labores de mantenimiento no se realizan adecuadamente no se conservaría  el buen estado de las instalaciones así también la calidad de la vigilancia de los bienes materiales teniendo en cuenta la seguridad, higiene y sustentabilidad, para el logro de las metas institucionales.</t>
  </si>
  <si>
    <t>Seguimiento de los programas de mantenimiento.</t>
  </si>
  <si>
    <t>CR-01. Comunidad universitaria comprometida en baja medida con la implementación de los programas.</t>
  </si>
  <si>
    <t>Asumir el Riesgo</t>
  </si>
  <si>
    <t>CR-02. Recursos insuficientes implementados en los programas de inclusión.</t>
  </si>
  <si>
    <t>Reducir el Riesgo</t>
  </si>
  <si>
    <t>CR-03. Recursos financieros recibidos tardíamente y manejados de manera corrupta e insuficientes para el desarrollo de las actividades institucionales.</t>
  </si>
  <si>
    <t>CR-04. Programas inadecuados para consolidar e incrementar la matrícula escolar.</t>
  </si>
  <si>
    <t>CR-05. Normatividad implementada sin cambios.</t>
  </si>
  <si>
    <t>CR-06. Obligaciones de transparencia desatendidas por la responsable de la unidad de transparencia y los titulares de las áreas administrativas correspondientes.</t>
  </si>
  <si>
    <t>CR-07. Labores de mantenimiento y de inventario improvisadas que generan gastos excesivos, accidentes y deficiencia en el servicio.</t>
  </si>
  <si>
    <t>CR-08. Requisitos administrativos  incumplidos y falta de financiamiento para la apertura, seguimiento y creación de nuevas carreras y posgrados.</t>
  </si>
  <si>
    <t>UNIVERSIDAD TECNOLÓGICA DE ESCUINAPA</t>
  </si>
  <si>
    <t>DR. JUAN MANUEL MENDOZA GUERRERO</t>
  </si>
  <si>
    <t>LIC. MARÍA EUGENIA SANDOVAL GONZALEZ</t>
  </si>
  <si>
    <t>MC. KARLA MARLEN GARCÍA VILLELA</t>
  </si>
  <si>
    <t>KARLA MARLEN GARCÍA VILLELA</t>
  </si>
  <si>
    <t>MARÍA EUGENIA SANDOVAL GONZALEZ</t>
  </si>
  <si>
    <t>SUBDIRECCIÓN DE ADMINISTRACIÓN Y FINANZAS</t>
  </si>
  <si>
    <t>JEFATURA DEL DEPARTAMENTO DE VINCULACIÓN</t>
  </si>
  <si>
    <t>JUAN MANUEL MENDOZA GUERRERO</t>
  </si>
  <si>
    <t>RECTOR</t>
  </si>
  <si>
    <t>Carlos Bruno Fiscal / Subdirección académica</t>
  </si>
  <si>
    <t>María Eugenia Sandoval Gonzalez / Subdirección de Administración y Finanzas</t>
  </si>
  <si>
    <t>Ramona López Lizárraga / Departamento de Jurídico y Responsable de la Unidad de Transparencia</t>
  </si>
  <si>
    <t>Capacitación y habilitación académica, Calendarización de avances de programas y Concientización y estímulos para incorporarlos a los programas institucionales.</t>
  </si>
  <si>
    <t>Planeación y evaluación del gasto en programas de inclusión, Documentación y formalización apropiada de las transacciones en el control interno, Reuniones de seguimiento para el cumplimiento de los objetivos y Negociación de precios competitivos con proveedores.</t>
  </si>
  <si>
    <t>Gestionar en tiempo y forma la entrega de los recursos financieros, Entrega de reportes a la Auditoría Superior del Estado y a la Secretaría de Transparencia y Rendición de Cuentas y Atender los lineamientos de gasto del recurso asignado.</t>
  </si>
  <si>
    <t>Revisión y seguimiento por programas y áreas, Conocimiento de las funciones por áreas, Disposición de los responsables de áreas y Capacitación y acompañamiento para revisión de los programas.</t>
  </si>
  <si>
    <t>Análisis de las politicas nacionales, estatales y locales y Seguimiento de los trámites de la normativa.</t>
  </si>
  <si>
    <t>Capacitación de servidores públicos, Gestión de solicitud de usuario, Notificar cada trimestre a los responsables de áreas administrativas sobre el período de actualización de la información, Notificar a las áreas correspondientes cuando haya observaciones de la información publicada con errores o que no se haya publicado, Atención oportuna a las solicitudes de información por las áreas correspondientes y Que la RUT atienda las solicitudes dentro de los plazos legales.</t>
  </si>
  <si>
    <t>Gestión de recurso para contratar personal calificado, Capacitación al personal existente, Seguimiento de los programas de mantenimiento, Estipulación de tareas al personal de labores de mantenimiento y Administración eficiente del capital humano.</t>
  </si>
  <si>
    <t>Gestionar en tiempo y forma los trámites antes las dependencias correspondientes, Gestionar el aumento presupuestal para la operación de la institución, Gestionar recursos extraordinarios para la institución y Elaborar en tiempo y forma expedientes para la apertura de nueva oferta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</si>
</sst>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m\-yyyy"/>
    <numFmt numFmtId="166" formatCode="0.0%"/>
  </numFmts>
  <fonts count="132">
    <font>
      <sz val="10"/>
      <name val="Arial"/>
    </font>
    <font>
      <sz val="11"/>
      <color theme="1"/>
      <name val="Calibri"/>
      <family val="2"/>
      <scheme val="minor"/>
    </font>
    <font>
      <sz val="10"/>
      <name val="Arial"/>
      <family val="2"/>
    </font>
    <font>
      <b/>
      <sz val="10"/>
      <name val="Arial"/>
      <family val="2"/>
    </font>
    <font>
      <b/>
      <sz val="11"/>
      <name val="Arial"/>
      <family val="2"/>
    </font>
    <font>
      <b/>
      <sz val="12"/>
      <name val="Arial"/>
      <family val="2"/>
    </font>
    <font>
      <b/>
      <sz val="9"/>
      <name val="Arial"/>
      <family val="2"/>
    </font>
    <font>
      <b/>
      <sz val="14"/>
      <name val="Arial"/>
      <family val="2"/>
    </font>
    <font>
      <b/>
      <sz val="12"/>
      <color indexed="9"/>
      <name val="Arial Narrow"/>
      <family val="2"/>
    </font>
    <font>
      <b/>
      <sz val="8"/>
      <name val="Arial"/>
      <family val="2"/>
    </font>
    <font>
      <sz val="8"/>
      <name val="Arial"/>
      <family val="2"/>
    </font>
    <font>
      <b/>
      <sz val="10"/>
      <color indexed="9"/>
      <name val="Arial Narrow"/>
      <family val="2"/>
    </font>
    <font>
      <sz val="24"/>
      <name val="Arial"/>
      <family val="2"/>
    </font>
    <font>
      <b/>
      <sz val="9"/>
      <color indexed="9"/>
      <name val="Arial"/>
      <family val="2"/>
    </font>
    <font>
      <sz val="12"/>
      <color indexed="9"/>
      <name val="Arial Narrow"/>
      <family val="2"/>
    </font>
    <font>
      <b/>
      <sz val="12"/>
      <name val="Arial Narrow"/>
      <family val="2"/>
    </font>
    <font>
      <b/>
      <sz val="18"/>
      <name val="Arial"/>
      <family val="2"/>
    </font>
    <font>
      <b/>
      <sz val="15"/>
      <color theme="3"/>
      <name val="Calibri"/>
      <family val="2"/>
      <scheme val="minor"/>
    </font>
    <font>
      <sz val="11"/>
      <color rgb="FF000000"/>
      <name val="Arial"/>
      <family val="2"/>
    </font>
    <font>
      <b/>
      <sz val="10"/>
      <color rgb="FFC00000"/>
      <name val="Arial"/>
      <family val="2"/>
    </font>
    <font>
      <b/>
      <sz val="11"/>
      <color theme="0"/>
      <name val="Arial"/>
      <family val="2"/>
    </font>
    <font>
      <b/>
      <sz val="11"/>
      <color rgb="FFFF0000"/>
      <name val="Arial"/>
      <family val="2"/>
    </font>
    <font>
      <b/>
      <sz val="10"/>
      <color rgb="FF000000"/>
      <name val="Arial"/>
      <family val="2"/>
    </font>
    <font>
      <b/>
      <sz val="9"/>
      <color theme="1"/>
      <name val="Arial"/>
      <family val="2"/>
    </font>
    <font>
      <b/>
      <sz val="10"/>
      <color theme="1"/>
      <name val="Arial"/>
      <family val="2"/>
    </font>
    <font>
      <b/>
      <sz val="15"/>
      <color theme="3"/>
      <name val="Arial"/>
      <family val="2"/>
    </font>
    <font>
      <b/>
      <sz val="16"/>
      <color theme="0"/>
      <name val="Arial Narrow"/>
      <family val="2"/>
    </font>
    <font>
      <b/>
      <sz val="12"/>
      <color theme="0"/>
      <name val="Arial Narrow"/>
      <family val="2"/>
    </font>
    <font>
      <sz val="11"/>
      <name val="Arial"/>
      <family val="2"/>
    </font>
    <font>
      <sz val="12"/>
      <name val="Arial"/>
      <family val="2"/>
    </font>
    <font>
      <b/>
      <sz val="10"/>
      <color theme="0"/>
      <name val="Arial Narrow"/>
      <family val="2"/>
    </font>
    <font>
      <b/>
      <sz val="18"/>
      <color rgb="FF52575D"/>
      <name val="Arial"/>
      <family val="2"/>
    </font>
    <font>
      <b/>
      <sz val="11"/>
      <color theme="3" tint="-0.499984740745262"/>
      <name val="Arial"/>
      <family val="2"/>
    </font>
    <font>
      <sz val="10"/>
      <color rgb="FF52575D"/>
      <name val="Arial"/>
      <family val="2"/>
    </font>
    <font>
      <b/>
      <sz val="10"/>
      <color rgb="FFBC945B"/>
      <name val="Arial"/>
      <family val="2"/>
    </font>
    <font>
      <b/>
      <sz val="16"/>
      <color rgb="FFBC945B"/>
      <name val="Arial"/>
      <family val="2"/>
    </font>
    <font>
      <b/>
      <sz val="18"/>
      <color rgb="FFBC945B"/>
      <name val="Arial"/>
      <family val="2"/>
    </font>
    <font>
      <b/>
      <sz val="9"/>
      <color rgb="FFBC945B"/>
      <name val="Arial"/>
      <family val="2"/>
    </font>
    <font>
      <b/>
      <sz val="14"/>
      <color rgb="FFAA1738"/>
      <name val="Arial"/>
      <family val="2"/>
    </font>
    <font>
      <b/>
      <sz val="12"/>
      <color rgb="FF52575D"/>
      <name val="Arial"/>
      <family val="2"/>
    </font>
    <font>
      <b/>
      <sz val="14"/>
      <color rgb="FF52575D"/>
      <name val="Arial"/>
      <family val="2"/>
    </font>
    <font>
      <b/>
      <sz val="10"/>
      <color rgb="FF52575D"/>
      <name val="Arial"/>
      <family val="2"/>
    </font>
    <font>
      <sz val="12"/>
      <name val="Arial Narrow"/>
      <family val="2"/>
    </font>
    <font>
      <b/>
      <sz val="16"/>
      <color rgb="FFAA1738"/>
      <name val="Arial"/>
      <family val="2"/>
    </font>
    <font>
      <sz val="11"/>
      <color theme="0"/>
      <name val="Arial Narrow"/>
      <family val="2"/>
    </font>
    <font>
      <sz val="11"/>
      <name val="Arial Narrow"/>
      <family val="2"/>
    </font>
    <font>
      <sz val="11"/>
      <color theme="0"/>
      <name val="Arial"/>
      <family val="2"/>
    </font>
    <font>
      <sz val="10"/>
      <name val="Arial"/>
      <family val="2"/>
    </font>
    <font>
      <sz val="12"/>
      <color theme="0"/>
      <name val="Arial Narrow"/>
      <family val="2"/>
    </font>
    <font>
      <b/>
      <sz val="8"/>
      <color theme="0"/>
      <name val="Arial"/>
      <family val="2"/>
    </font>
    <font>
      <sz val="10"/>
      <color theme="0"/>
      <name val="Arial"/>
      <family val="2"/>
    </font>
    <font>
      <b/>
      <sz val="11"/>
      <color rgb="FF52575D"/>
      <name val="Arial"/>
      <family val="2"/>
    </font>
    <font>
      <b/>
      <sz val="10"/>
      <name val="Arial Narrow"/>
      <family val="2"/>
    </font>
    <font>
      <sz val="10"/>
      <color rgb="FF52575D"/>
      <name val="Arial Narrow"/>
      <family val="2"/>
    </font>
    <font>
      <sz val="18"/>
      <name val="Arial Narrow"/>
      <family val="2"/>
    </font>
    <font>
      <b/>
      <sz val="18"/>
      <name val="Arial Narrow"/>
      <family val="2"/>
    </font>
    <font>
      <b/>
      <sz val="26"/>
      <color rgb="FFAA1738"/>
      <name val="Arial"/>
      <family val="2"/>
    </font>
    <font>
      <b/>
      <sz val="14"/>
      <color theme="3" tint="-0.499984740745262"/>
      <name val="Arial"/>
      <family val="2"/>
    </font>
    <font>
      <b/>
      <i/>
      <sz val="10"/>
      <color indexed="9"/>
      <name val="Arial Narrow"/>
      <family val="2"/>
    </font>
    <font>
      <sz val="10"/>
      <name val="Arial Narrow"/>
      <family val="2"/>
    </font>
    <font>
      <b/>
      <sz val="10"/>
      <color rgb="FF000000"/>
      <name val="Arial Narrow"/>
      <family val="2"/>
    </font>
    <font>
      <b/>
      <u/>
      <sz val="14"/>
      <color indexed="9"/>
      <name val="Arial Narrow"/>
      <family val="2"/>
    </font>
    <font>
      <b/>
      <sz val="10"/>
      <color theme="1" tint="0.34998626667073579"/>
      <name val="Arial"/>
      <family val="2"/>
    </font>
    <font>
      <b/>
      <sz val="8"/>
      <color theme="1" tint="0.34998626667073579"/>
      <name val="Arial"/>
      <family val="2"/>
    </font>
    <font>
      <sz val="6"/>
      <name val="Arial Narrow"/>
      <family val="2"/>
    </font>
    <font>
      <b/>
      <sz val="16"/>
      <color rgb="FF52575D"/>
      <name val="Arial Narrow"/>
      <family val="2"/>
    </font>
    <font>
      <b/>
      <sz val="12"/>
      <color rgb="FFBC945B"/>
      <name val="Arial"/>
      <family val="2"/>
    </font>
    <font>
      <b/>
      <sz val="8"/>
      <color indexed="9"/>
      <name val="Arial Narrow"/>
      <family val="2"/>
    </font>
    <font>
      <b/>
      <sz val="18"/>
      <color theme="1" tint="0.34998626667073579"/>
      <name val="Arial Narrow"/>
      <family val="2"/>
    </font>
    <font>
      <b/>
      <sz val="14"/>
      <color rgb="FF52575D"/>
      <name val="Arial Narrow"/>
      <family val="2"/>
    </font>
    <font>
      <b/>
      <sz val="8"/>
      <color theme="0"/>
      <name val="Arial Narrow"/>
      <family val="2"/>
    </font>
    <font>
      <b/>
      <sz val="16"/>
      <color theme="1" tint="0.34998626667073579"/>
      <name val="Arial Narrow"/>
      <family val="2"/>
    </font>
    <font>
      <b/>
      <sz val="8"/>
      <color theme="1" tint="0.499984740745262"/>
      <name val="Arial Narrow"/>
      <family val="2"/>
    </font>
    <font>
      <sz val="10"/>
      <color theme="0"/>
      <name val="Arial Narrow"/>
      <family val="2"/>
    </font>
    <font>
      <b/>
      <sz val="10"/>
      <color theme="0"/>
      <name val="Arial"/>
      <family val="2"/>
    </font>
    <font>
      <sz val="9"/>
      <color indexed="81"/>
      <name val="Tahoma"/>
      <family val="2"/>
    </font>
    <font>
      <b/>
      <sz val="18"/>
      <color theme="0"/>
      <name val="Cambria"/>
      <family val="1"/>
    </font>
    <font>
      <b/>
      <sz val="14"/>
      <color theme="0"/>
      <name val="Cambria"/>
      <family val="1"/>
    </font>
    <font>
      <sz val="10"/>
      <color theme="0"/>
      <name val="Cambria"/>
      <family val="1"/>
    </font>
    <font>
      <b/>
      <sz val="10"/>
      <color theme="0"/>
      <name val="Cambria"/>
      <family val="1"/>
    </font>
    <font>
      <b/>
      <sz val="11"/>
      <name val="Arial Narrow"/>
      <family val="2"/>
    </font>
    <font>
      <b/>
      <sz val="14"/>
      <color theme="1"/>
      <name val="Arial"/>
      <family val="2"/>
    </font>
    <font>
      <b/>
      <sz val="12"/>
      <color theme="0"/>
      <name val="Arial"/>
      <family val="2"/>
    </font>
    <font>
      <b/>
      <sz val="16"/>
      <color rgb="FF52575D"/>
      <name val="Arial"/>
      <family val="2"/>
    </font>
    <font>
      <sz val="9"/>
      <name val="Arial"/>
      <family val="2"/>
    </font>
    <font>
      <b/>
      <sz val="8"/>
      <color rgb="FF52575D"/>
      <name val="Arial"/>
      <family val="2"/>
    </font>
    <font>
      <b/>
      <sz val="7"/>
      <color rgb="FF52575D"/>
      <name val="Arial"/>
      <family val="2"/>
    </font>
    <font>
      <b/>
      <sz val="14"/>
      <name val="Arial Narrow"/>
      <family val="2"/>
    </font>
    <font>
      <b/>
      <sz val="8"/>
      <name val="Arial Narrow"/>
      <family val="2"/>
    </font>
    <font>
      <b/>
      <sz val="11"/>
      <color rgb="FF52575D"/>
      <name val="Arial Narrow"/>
      <family val="2"/>
    </font>
    <font>
      <b/>
      <sz val="6"/>
      <color rgb="FF52575D"/>
      <name val="Arial"/>
      <family val="2"/>
    </font>
    <font>
      <b/>
      <i/>
      <sz val="12"/>
      <color rgb="FFFFFFFF"/>
      <name val="Arial Narrow"/>
      <family val="2"/>
    </font>
    <font>
      <b/>
      <sz val="12"/>
      <color rgb="FF52575D"/>
      <name val="Arial Narrow"/>
      <family val="2"/>
    </font>
    <font>
      <sz val="10"/>
      <color rgb="FFC00000"/>
      <name val="Arial"/>
      <family val="2"/>
    </font>
    <font>
      <sz val="10"/>
      <color indexed="16"/>
      <name val="Arial"/>
      <family val="2"/>
    </font>
    <font>
      <b/>
      <sz val="10"/>
      <color indexed="12"/>
      <name val="Arial"/>
      <family val="2"/>
    </font>
    <font>
      <b/>
      <sz val="10"/>
      <color indexed="16"/>
      <name val="Arial"/>
      <family val="2"/>
    </font>
    <font>
      <b/>
      <sz val="10"/>
      <color indexed="8"/>
      <name val="Arial"/>
      <family val="2"/>
    </font>
    <font>
      <b/>
      <i/>
      <sz val="10"/>
      <name val="Arial"/>
      <family val="2"/>
    </font>
    <font>
      <b/>
      <i/>
      <sz val="10"/>
      <color rgb="FFC00000"/>
      <name val="Arial"/>
      <family val="2"/>
    </font>
    <font>
      <b/>
      <i/>
      <sz val="11.5"/>
      <color indexed="12"/>
      <name val="Albertus Medium"/>
      <family val="2"/>
    </font>
    <font>
      <b/>
      <sz val="10"/>
      <color indexed="10"/>
      <name val="Copperplate Gothic Light"/>
      <family val="2"/>
    </font>
    <font>
      <b/>
      <sz val="13"/>
      <color indexed="8"/>
      <name val="Times New Roman"/>
      <family val="1"/>
    </font>
    <font>
      <b/>
      <sz val="12"/>
      <color indexed="8"/>
      <name val="Arial"/>
      <family val="2"/>
    </font>
    <font>
      <b/>
      <sz val="10"/>
      <color indexed="18"/>
      <name val="Copperplate Gothic Light"/>
      <family val="2"/>
    </font>
    <font>
      <b/>
      <sz val="10"/>
      <color indexed="10"/>
      <name val="Arial"/>
      <family val="2"/>
    </font>
    <font>
      <b/>
      <sz val="10"/>
      <color indexed="18"/>
      <name val="Arial"/>
      <family val="2"/>
    </font>
    <font>
      <sz val="10"/>
      <color indexed="8"/>
      <name val="Arial"/>
      <family val="2"/>
    </font>
    <font>
      <sz val="10"/>
      <color indexed="20"/>
      <name val="Arial"/>
      <family val="2"/>
    </font>
    <font>
      <sz val="10"/>
      <color indexed="10"/>
      <name val="Arial"/>
      <family val="2"/>
    </font>
    <font>
      <b/>
      <i/>
      <u/>
      <sz val="10"/>
      <name val="Arial"/>
      <family val="2"/>
    </font>
    <font>
      <u/>
      <sz val="10"/>
      <name val="Arial"/>
      <family val="2"/>
    </font>
    <font>
      <sz val="10"/>
      <color indexed="18"/>
      <name val="Arial"/>
      <family val="2"/>
    </font>
    <font>
      <b/>
      <u/>
      <sz val="10"/>
      <color indexed="16"/>
      <name val="Arial"/>
      <family val="2"/>
    </font>
    <font>
      <b/>
      <sz val="12"/>
      <color indexed="8"/>
      <name val="Times New Roman"/>
      <family val="1"/>
    </font>
    <font>
      <b/>
      <i/>
      <sz val="10"/>
      <color indexed="8"/>
      <name val="Arial"/>
      <family val="2"/>
    </font>
    <font>
      <sz val="14"/>
      <name val="Arial"/>
      <family val="2"/>
    </font>
    <font>
      <b/>
      <sz val="11"/>
      <color rgb="FFC00000"/>
      <name val="Arial"/>
      <family val="2"/>
    </font>
    <font>
      <sz val="10"/>
      <color indexed="12"/>
      <name val="Arial"/>
      <family val="2"/>
    </font>
    <font>
      <b/>
      <sz val="12"/>
      <color rgb="FF000000"/>
      <name val="Arial"/>
      <family val="2"/>
    </font>
    <font>
      <sz val="16"/>
      <name val="Arial"/>
      <family val="2"/>
    </font>
    <font>
      <sz val="10"/>
      <color rgb="FFFF0000"/>
      <name val="Arial Narrow"/>
      <family val="2"/>
    </font>
    <font>
      <b/>
      <sz val="10"/>
      <color rgb="FF800000"/>
      <name val="Arial"/>
      <family val="2"/>
    </font>
    <font>
      <i/>
      <sz val="10"/>
      <name val="Arial"/>
      <family val="2"/>
    </font>
    <font>
      <b/>
      <sz val="8"/>
      <color rgb="FF595959"/>
      <name val="Arial"/>
    </font>
    <font>
      <b/>
      <sz val="10"/>
      <color rgb="FF595959"/>
      <name val="Arial"/>
    </font>
    <font>
      <b/>
      <sz val="10"/>
      <color theme="1"/>
      <name val="Arial Narrow"/>
    </font>
    <font>
      <sz val="10"/>
      <color theme="1"/>
      <name val="Arial Narrow"/>
    </font>
    <font>
      <sz val="10"/>
      <color theme="1"/>
      <name val="Arial Narrow"/>
      <family val="2"/>
    </font>
    <font>
      <b/>
      <sz val="8"/>
      <color rgb="FF595959"/>
      <name val="Arial"/>
      <family val="2"/>
    </font>
    <font>
      <b/>
      <sz val="10"/>
      <color rgb="FF595959"/>
      <name val="Arial"/>
      <family val="2"/>
    </font>
    <font>
      <b/>
      <sz val="10"/>
      <color theme="1"/>
      <name val="Arial Narrow"/>
      <family val="2"/>
    </font>
  </fonts>
  <fills count="1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AA1738"/>
        <bgColor indexed="64"/>
      </patternFill>
    </fill>
    <fill>
      <patternFill patternType="solid">
        <fgColor rgb="FF52575D"/>
        <bgColor indexed="64"/>
      </patternFill>
    </fill>
    <fill>
      <patternFill patternType="solid">
        <fgColor theme="0" tint="-4.9989318521683403E-2"/>
        <bgColor indexed="64"/>
      </patternFill>
    </fill>
    <fill>
      <patternFill patternType="solid">
        <fgColor rgb="FF00CC00"/>
        <bgColor indexed="64"/>
      </patternFill>
    </fill>
    <fill>
      <patternFill patternType="solid">
        <fgColor rgb="FFFFC00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BC945B"/>
        <bgColor indexed="64"/>
      </patternFill>
    </fill>
    <fill>
      <patternFill patternType="solid">
        <fgColor theme="7"/>
        <bgColor theme="7"/>
      </patternFill>
    </fill>
    <fill>
      <patternFill patternType="solid">
        <fgColor rgb="FFDDDDDD"/>
        <bgColor indexed="64"/>
      </patternFill>
    </fill>
    <fill>
      <patternFill patternType="solid">
        <fgColor theme="5" tint="0.39997558519241921"/>
        <bgColor indexed="64"/>
      </patternFill>
    </fill>
    <fill>
      <patternFill patternType="solid">
        <fgColor rgb="FF00B0F0"/>
        <bgColor indexed="64"/>
      </patternFill>
    </fill>
    <fill>
      <patternFill patternType="solid">
        <fgColor rgb="FFF2F2F2"/>
        <bgColor rgb="FFF2F2F2"/>
      </patternFill>
    </fill>
  </fills>
  <borders count="150">
    <border>
      <left/>
      <right/>
      <top/>
      <bottom/>
      <diagonal/>
    </border>
    <border>
      <left/>
      <right/>
      <top/>
      <bottom style="thick">
        <color theme="4"/>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34998626667073579"/>
      </left>
      <right style="medium">
        <color theme="1" tint="0.34998626667073579"/>
      </right>
      <top style="thin">
        <color theme="1" tint="0.34998626667073579"/>
      </top>
      <bottom style="thin">
        <color theme="1" tint="0.34998626667073579"/>
      </bottom>
      <diagonal/>
    </border>
    <border>
      <left/>
      <right style="medium">
        <color theme="1" tint="0.34998626667073579"/>
      </right>
      <top/>
      <bottom/>
      <diagonal/>
    </border>
    <border>
      <left style="medium">
        <color theme="1" tint="0.34998626667073579"/>
      </left>
      <right style="medium">
        <color theme="1" tint="0.34998626667073579"/>
      </right>
      <top style="medium">
        <color theme="1" tint="0.34998626667073579"/>
      </top>
      <bottom style="thin">
        <color theme="1" tint="0.34998626667073579"/>
      </bottom>
      <diagonal/>
    </border>
    <border>
      <left style="medium">
        <color theme="1" tint="0.499984740745262"/>
      </left>
      <right/>
      <top/>
      <bottom/>
      <diagonal/>
    </border>
    <border>
      <left/>
      <right/>
      <top/>
      <bottom style="thick">
        <color rgb="FFBC945B"/>
      </bottom>
      <diagonal/>
    </border>
    <border>
      <left style="medium">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medium">
        <color theme="1" tint="0.34998626667073579"/>
      </left>
      <right/>
      <top style="thin">
        <color theme="1" tint="0.34998626667073579"/>
      </top>
      <bottom style="thin">
        <color theme="1" tint="0.34998626667073579"/>
      </bottom>
      <diagonal/>
    </border>
    <border>
      <left/>
      <right style="medium">
        <color theme="1" tint="0.34998626667073579"/>
      </right>
      <top style="thin">
        <color theme="1" tint="0.34998626667073579"/>
      </top>
      <bottom style="thin">
        <color theme="1" tint="0.34998626667073579"/>
      </bottom>
      <diagonal/>
    </border>
    <border>
      <left style="medium">
        <color theme="1" tint="0.34998626667073579"/>
      </left>
      <right/>
      <top/>
      <bottom style="thin">
        <color theme="1" tint="0.34998626667073579"/>
      </bottom>
      <diagonal/>
    </border>
    <border>
      <left/>
      <right/>
      <top/>
      <bottom style="thin">
        <color theme="1" tint="0.34998626667073579"/>
      </bottom>
      <diagonal/>
    </border>
    <border>
      <left/>
      <right style="medium">
        <color theme="1" tint="0.34998626667073579"/>
      </right>
      <top/>
      <bottom style="thin">
        <color theme="1" tint="0.34998626667073579"/>
      </bottom>
      <diagonal/>
    </border>
    <border>
      <left/>
      <right/>
      <top style="thick">
        <color rgb="FFBC945B"/>
      </top>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1" tint="0.499984740745262"/>
      </left>
      <right/>
      <top/>
      <bottom style="thin">
        <color theme="1" tint="0.499984740745262"/>
      </bottom>
      <diagonal/>
    </border>
    <border>
      <left/>
      <right/>
      <top/>
      <bottom style="thin">
        <color theme="1" tint="0.499984740745262"/>
      </bottom>
      <diagonal/>
    </border>
    <border>
      <left/>
      <right style="medium">
        <color theme="1" tint="0.499984740745262"/>
      </right>
      <top/>
      <bottom style="thin">
        <color theme="1" tint="0.499984740745262"/>
      </bottom>
      <diagonal/>
    </border>
    <border>
      <left/>
      <right/>
      <top style="medium">
        <color rgb="FFBC945B"/>
      </top>
      <bottom style="medium">
        <color rgb="FFBC945B"/>
      </bottom>
      <diagonal/>
    </border>
    <border>
      <left/>
      <right/>
      <top style="thin">
        <color rgb="FFBC945B"/>
      </top>
      <bottom style="thin">
        <color rgb="FFBC945B"/>
      </bottom>
      <diagonal/>
    </border>
    <border>
      <left/>
      <right/>
      <top style="thin">
        <color rgb="FFBC945B"/>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ck">
        <color rgb="FFBC945B"/>
      </bottom>
      <diagonal/>
    </border>
    <border>
      <left style="thin">
        <color theme="1" tint="0.499984740745262"/>
      </left>
      <right style="thick">
        <color theme="1" tint="0.499984740745262"/>
      </right>
      <top style="thin">
        <color theme="1" tint="0.499984740745262"/>
      </top>
      <bottom style="thick">
        <color rgb="FFBC945B"/>
      </bottom>
      <diagonal/>
    </border>
    <border>
      <left/>
      <right style="thick">
        <color rgb="FFBC945B"/>
      </right>
      <top/>
      <bottom style="thin">
        <color rgb="FFBC945B"/>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thin">
        <color theme="1" tint="0.499984740745262"/>
      </right>
      <top/>
      <bottom/>
      <diagonal/>
    </border>
    <border>
      <left/>
      <right style="thin">
        <color theme="1" tint="0.499984740745262"/>
      </right>
      <top style="thick">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ck">
        <color rgb="FFBC945B"/>
      </bottom>
      <diagonal/>
    </border>
    <border>
      <left style="medium">
        <color rgb="FFBC945B"/>
      </left>
      <right/>
      <top/>
      <bottom/>
      <diagonal/>
    </border>
    <border>
      <left/>
      <right style="medium">
        <color rgb="FFBC945B"/>
      </right>
      <top/>
      <bottom/>
      <diagonal/>
    </border>
    <border>
      <left/>
      <right/>
      <top/>
      <bottom style="thick">
        <color theme="1" tint="0.499984740745262"/>
      </bottom>
      <diagonal/>
    </border>
    <border>
      <left/>
      <right/>
      <top/>
      <bottom style="thin">
        <color rgb="FFBC945B"/>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right/>
      <top/>
      <bottom style="medium">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theme="1" tint="0.34998626667073579"/>
      </left>
      <right style="medium">
        <color theme="1" tint="0.34998626667073579"/>
      </right>
      <top/>
      <bottom/>
      <diagonal/>
    </border>
    <border>
      <left style="medium">
        <color theme="1" tint="0.34998626667073579"/>
      </left>
      <right/>
      <top style="medium">
        <color theme="1" tint="0.34998626667073579"/>
      </top>
      <bottom style="thin">
        <color theme="1" tint="0.34998626667073579"/>
      </bottom>
      <diagonal/>
    </border>
    <border>
      <left style="medium">
        <color theme="1" tint="0.499984740745262"/>
      </left>
      <right style="thin">
        <color theme="1" tint="0.499984740745262"/>
      </right>
      <top/>
      <bottom style="medium">
        <color theme="1" tint="0.499984740745262"/>
      </bottom>
      <diagonal/>
    </border>
    <border>
      <left style="medium">
        <color theme="1" tint="0.499984740745262"/>
      </left>
      <right style="thin">
        <color theme="1" tint="0.499984740745262"/>
      </right>
      <top/>
      <bottom/>
      <diagonal/>
    </border>
    <border>
      <left/>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medium">
        <color theme="0"/>
      </right>
      <top style="medium">
        <color theme="1" tint="0.499984740745262"/>
      </top>
      <bottom/>
      <diagonal/>
    </border>
    <border>
      <left style="medium">
        <color theme="0"/>
      </left>
      <right style="medium">
        <color theme="0"/>
      </right>
      <top style="medium">
        <color theme="1" tint="0.499984740745262"/>
      </top>
      <bottom/>
      <diagonal/>
    </border>
    <border>
      <left style="medium">
        <color theme="0"/>
      </left>
      <right style="medium">
        <color theme="1" tint="0.499984740745262"/>
      </right>
      <top style="medium">
        <color theme="1" tint="0.499984740745262"/>
      </top>
      <bottom/>
      <diagonal/>
    </border>
    <border>
      <left style="medium">
        <color theme="1" tint="0.499984740745262"/>
      </left>
      <right style="medium">
        <color theme="1" tint="0.499984740745262"/>
      </right>
      <top style="thin">
        <color theme="1" tint="0.499984740745262"/>
      </top>
      <bottom/>
      <diagonal/>
    </border>
    <border>
      <left style="medium">
        <color theme="1" tint="0.34998626667073579"/>
      </left>
      <right style="thin">
        <color theme="1" tint="0.499984740745262"/>
      </right>
      <top style="medium">
        <color theme="1" tint="0.34998626667073579"/>
      </top>
      <bottom style="thin">
        <color theme="1" tint="0.499984740745262"/>
      </bottom>
      <diagonal/>
    </border>
    <border>
      <left style="medium">
        <color theme="1" tint="0.34998626667073579"/>
      </left>
      <right style="thin">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diagonal/>
    </border>
    <border>
      <left style="medium">
        <color theme="1" tint="0.34998626667073579"/>
      </left>
      <right style="medium">
        <color theme="1" tint="0.34998626667073579"/>
      </right>
      <top style="thin">
        <color theme="1" tint="0.34998626667073579"/>
      </top>
      <bottom/>
      <diagonal/>
    </border>
    <border>
      <left style="medium">
        <color theme="1" tint="0.34998626667073579"/>
      </left>
      <right/>
      <top style="thin">
        <color theme="1" tint="0.34998626667073579"/>
      </top>
      <bottom/>
      <diagonal/>
    </border>
    <border>
      <left style="medium">
        <color theme="1" tint="0.34998626667073579"/>
      </left>
      <right/>
      <top/>
      <bottom/>
      <diagonal/>
    </border>
    <border>
      <left/>
      <right style="medium">
        <color theme="1" tint="0.34998626667073579"/>
      </right>
      <top style="thin">
        <color theme="1" tint="0.34998626667073579"/>
      </top>
      <bottom/>
      <diagonal/>
    </border>
    <border>
      <left style="thin">
        <color theme="0" tint="-0.34998626667073579"/>
      </left>
      <right style="thin">
        <color theme="0" tint="-0.34998626667073579"/>
      </right>
      <top style="medium">
        <color theme="1" tint="0.499984740745262"/>
      </top>
      <bottom style="thin">
        <color theme="0" tint="-0.34998626667073579"/>
      </bottom>
      <diagonal/>
    </border>
    <border>
      <left style="thin">
        <color theme="1" tint="0.499984740745262"/>
      </left>
      <right style="thin">
        <color theme="0" tint="-0.34998626667073579"/>
      </right>
      <top style="medium">
        <color theme="1" tint="0.499984740745262"/>
      </top>
      <bottom style="thin">
        <color theme="1" tint="0.499984740745262"/>
      </bottom>
      <diagonal/>
    </border>
    <border>
      <left style="thin">
        <color theme="1" tint="0.499984740745262"/>
      </left>
      <right style="thin">
        <color theme="0" tint="-0.34998626667073579"/>
      </right>
      <top style="thin">
        <color theme="1" tint="0.499984740745262"/>
      </top>
      <bottom style="thin">
        <color theme="1" tint="0.499984740745262"/>
      </bottom>
      <diagonal/>
    </border>
    <border>
      <left style="thin">
        <color theme="1" tint="0.499984740745262"/>
      </left>
      <right style="thin">
        <color theme="0" tint="-0.34998626667073579"/>
      </right>
      <top style="thin">
        <color theme="1" tint="0.499984740745262"/>
      </top>
      <bottom style="medium">
        <color theme="1" tint="0.499984740745262"/>
      </bottom>
      <diagonal/>
    </border>
    <border>
      <left style="thin">
        <color theme="7"/>
      </left>
      <right style="thin">
        <color theme="7"/>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34998626667073579"/>
      </top>
      <bottom style="thin">
        <color theme="1" tint="0.34998626667073579"/>
      </bottom>
      <diagonal/>
    </border>
    <border>
      <left style="thin">
        <color theme="0" tint="-0.14996795556505021"/>
      </left>
      <right/>
      <top style="thin">
        <color theme="1" tint="0.34998626667073579"/>
      </top>
      <bottom style="thin">
        <color theme="1" tint="0.34998626667073579"/>
      </bottom>
      <diagonal/>
    </border>
    <border>
      <left/>
      <right style="thin">
        <color theme="0" tint="-0.14996795556505021"/>
      </right>
      <top style="thin">
        <color theme="1" tint="0.34998626667073579"/>
      </top>
      <bottom style="thin">
        <color theme="1" tint="0.34998626667073579"/>
      </bottom>
      <diagonal/>
    </border>
    <border>
      <left style="thick">
        <color rgb="FFBC945B"/>
      </left>
      <right/>
      <top style="thick">
        <color rgb="FFBC945B"/>
      </top>
      <bottom style="thin">
        <color theme="1" tint="0.34998626667073579"/>
      </bottom>
      <diagonal/>
    </border>
    <border>
      <left/>
      <right/>
      <top style="thick">
        <color rgb="FFBC945B"/>
      </top>
      <bottom style="thin">
        <color theme="1" tint="0.34998626667073579"/>
      </bottom>
      <diagonal/>
    </border>
    <border>
      <left/>
      <right style="medium">
        <color rgb="FFBC945B"/>
      </right>
      <top style="thick">
        <color rgb="FFBC945B"/>
      </top>
      <bottom style="thin">
        <color theme="1" tint="0.34998626667073579"/>
      </bottom>
      <diagonal/>
    </border>
    <border>
      <left/>
      <right style="thick">
        <color rgb="FFBC945B"/>
      </right>
      <top style="thick">
        <color rgb="FFBC945B"/>
      </top>
      <bottom/>
      <diagonal/>
    </border>
    <border>
      <left style="thick">
        <color rgb="FFBC945B"/>
      </left>
      <right style="medium">
        <color theme="1" tint="0.34998626667073579"/>
      </right>
      <top style="thin">
        <color theme="1" tint="0.34998626667073579"/>
      </top>
      <bottom/>
      <diagonal/>
    </border>
    <border>
      <left style="medium">
        <color theme="1" tint="0.34998626667073579"/>
      </left>
      <right style="thick">
        <color rgb="FFBC945B"/>
      </right>
      <top/>
      <bottom/>
      <diagonal/>
    </border>
    <border>
      <left style="thick">
        <color rgb="FFBC945B"/>
      </left>
      <right style="thin">
        <color theme="1" tint="0.499984740745262"/>
      </right>
      <top style="medium">
        <color theme="1" tint="0.499984740745262"/>
      </top>
      <bottom/>
      <diagonal/>
    </border>
    <border>
      <left style="thin">
        <color theme="0" tint="-0.34998626667073579"/>
      </left>
      <right style="thick">
        <color rgb="FFBC945B"/>
      </right>
      <top style="medium">
        <color theme="1" tint="0.499984740745262"/>
      </top>
      <bottom/>
      <diagonal/>
    </border>
    <border>
      <left style="thick">
        <color rgb="FFBC945B"/>
      </left>
      <right style="thin">
        <color theme="1" tint="0.499984740745262"/>
      </right>
      <top/>
      <bottom/>
      <diagonal/>
    </border>
    <border>
      <left style="thin">
        <color theme="0" tint="-0.34998626667073579"/>
      </left>
      <right style="thick">
        <color rgb="FFBC945B"/>
      </right>
      <top/>
      <bottom/>
      <diagonal/>
    </border>
    <border>
      <left style="thick">
        <color rgb="FFBC945B"/>
      </left>
      <right style="thin">
        <color theme="1" tint="0.499984740745262"/>
      </right>
      <top/>
      <bottom style="medium">
        <color theme="1" tint="0.499984740745262"/>
      </bottom>
      <diagonal/>
    </border>
    <border>
      <left style="thin">
        <color theme="1" tint="0.499984740745262"/>
      </left>
      <right/>
      <top style="medium">
        <color theme="1" tint="0.34998626667073579"/>
      </top>
      <bottom style="thin">
        <color theme="1" tint="0.499984740745262"/>
      </bottom>
      <diagonal/>
    </border>
    <border>
      <left/>
      <right style="thin">
        <color theme="1" tint="0.34998626667073579"/>
      </right>
      <top style="thin">
        <color theme="1" tint="0.34998626667073579"/>
      </top>
      <bottom style="thin">
        <color theme="1" tint="0.34998626667073579"/>
      </bottom>
      <diagonal/>
    </border>
    <border>
      <left style="medium">
        <color theme="1" tint="0.34998626667073579"/>
      </left>
      <right style="medium">
        <color theme="1" tint="0.34998626667073579"/>
      </right>
      <top style="medium">
        <color theme="1" tint="0.34998626667073579"/>
      </top>
      <bottom/>
      <diagonal/>
    </border>
    <border>
      <left style="medium">
        <color theme="1" tint="0.34998626667073579"/>
      </left>
      <right style="thin">
        <color theme="1" tint="0.34998626667073579"/>
      </right>
      <top/>
      <bottom style="thin">
        <color theme="1" tint="0.34998626667073579"/>
      </bottom>
      <diagonal/>
    </border>
    <border>
      <left style="thin">
        <color theme="0" tint="-0.34998626667073579"/>
      </left>
      <right style="thin">
        <color theme="0" tint="-0.34998626667073579"/>
      </right>
      <top style="medium">
        <color theme="1" tint="0.499984740745262"/>
      </top>
      <bottom style="thin">
        <color theme="1" tint="0.499984740745262"/>
      </bottom>
      <diagonal/>
    </border>
    <border>
      <left style="thin">
        <color theme="0" tint="-0.34998626667073579"/>
      </left>
      <right style="thin">
        <color theme="0" tint="-0.34998626667073579"/>
      </right>
      <top style="thin">
        <color theme="1" tint="0.499984740745262"/>
      </top>
      <bottom style="thin">
        <color theme="1" tint="0.499984740745262"/>
      </bottom>
      <diagonal/>
    </border>
    <border>
      <left style="thin">
        <color theme="0" tint="-0.34998626667073579"/>
      </left>
      <right style="thin">
        <color theme="0" tint="-0.34998626667073579"/>
      </right>
      <top style="thin">
        <color theme="1" tint="0.499984740745262"/>
      </top>
      <bottom style="medium">
        <color theme="1" tint="0.499984740745262"/>
      </bottom>
      <diagonal/>
    </border>
    <border>
      <left style="thin">
        <color theme="1" tint="0.499984740745262"/>
      </left>
      <right style="thin">
        <color theme="1" tint="0.499984740745262"/>
      </right>
      <top/>
      <bottom style="thick">
        <color theme="1" tint="0.499984740745262"/>
      </bottom>
      <diagonal/>
    </border>
    <border>
      <left style="thin">
        <color theme="1" tint="0.499984740745262"/>
      </left>
      <right style="medium">
        <color theme="1" tint="0.499984740745262"/>
      </right>
      <top/>
      <bottom style="thick">
        <color theme="1" tint="0.499984740745262"/>
      </bottom>
      <diagonal/>
    </border>
    <border>
      <left style="medium">
        <color theme="1" tint="0.34998626667073579"/>
      </left>
      <right style="medium">
        <color theme="1" tint="0.34998626667073579"/>
      </right>
      <top/>
      <bottom style="thick">
        <color theme="1" tint="0.499984740745262"/>
      </bottom>
      <diagonal/>
    </border>
    <border>
      <left style="medium">
        <color theme="1" tint="0.34998626667073579"/>
      </left>
      <right/>
      <top/>
      <bottom style="thick">
        <color theme="1" tint="0.499984740745262"/>
      </bottom>
      <diagonal/>
    </border>
    <border>
      <left/>
      <right style="medium">
        <color theme="1" tint="0.34998626667073579"/>
      </right>
      <top/>
      <bottom style="thick">
        <color theme="1" tint="0.499984740745262"/>
      </bottom>
      <diagonal/>
    </border>
    <border>
      <left style="thick">
        <color rgb="FFBC945B"/>
      </left>
      <right style="thin">
        <color theme="1" tint="0.499984740745262"/>
      </right>
      <top/>
      <bottom style="thick">
        <color theme="1" tint="0.499984740745262"/>
      </bottom>
      <diagonal/>
    </border>
    <border>
      <left style="thin">
        <color theme="1" tint="0.499984740745262"/>
      </left>
      <right style="thin">
        <color theme="0" tint="-0.34998626667073579"/>
      </right>
      <top style="thin">
        <color theme="1" tint="0.499984740745262"/>
      </top>
      <bottom style="thick">
        <color theme="1" tint="0.499984740745262"/>
      </bottom>
      <diagonal/>
    </border>
    <border>
      <left style="thin">
        <color theme="0" tint="-0.34998626667073579"/>
      </left>
      <right style="thin">
        <color theme="0" tint="-0.34998626667073579"/>
      </right>
      <top style="thin">
        <color theme="1" tint="0.499984740745262"/>
      </top>
      <bottom style="thick">
        <color theme="1" tint="0.499984740745262"/>
      </bottom>
      <diagonal/>
    </border>
    <border>
      <left style="thin">
        <color theme="0" tint="-0.34998626667073579"/>
      </left>
      <right style="thick">
        <color rgb="FFBC945B"/>
      </right>
      <top/>
      <bottom style="thick">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style="medium">
        <color theme="1" tint="0.499984740745262"/>
      </left>
      <right style="thin">
        <color theme="1" tint="0.499984740745262"/>
      </right>
      <top/>
      <bottom style="thick">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medium">
        <color theme="1" tint="0.499984740745262"/>
      </right>
      <top style="thick">
        <color theme="1" tint="0.499984740745262"/>
      </top>
      <bottom/>
      <diagonal/>
    </border>
    <border>
      <left style="medium">
        <color theme="1" tint="0.499984740745262"/>
      </left>
      <right style="thin">
        <color theme="1" tint="0.499984740745262"/>
      </right>
      <top style="thick">
        <color theme="1" tint="0.499984740745262"/>
      </top>
      <bottom/>
      <diagonal/>
    </border>
    <border>
      <left style="thin">
        <color theme="1" tint="0.499984740745262"/>
      </left>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0"/>
      </left>
      <right style="medium">
        <color theme="0"/>
      </right>
      <top style="medium">
        <color theme="1" tint="0.499984740745262"/>
      </top>
      <bottom style="thin">
        <color theme="1" tint="0.499984740745262"/>
      </bottom>
      <diagonal/>
    </border>
    <border>
      <left style="medium">
        <color theme="0"/>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diagonal/>
    </border>
    <border>
      <left style="thick">
        <color rgb="FF52575D"/>
      </left>
      <right/>
      <top style="thick">
        <color rgb="FF52575D"/>
      </top>
      <bottom style="thick">
        <color rgb="FF52575D"/>
      </bottom>
      <diagonal/>
    </border>
    <border>
      <left/>
      <right/>
      <top style="thick">
        <color rgb="FF52575D"/>
      </top>
      <bottom style="thick">
        <color rgb="FF52575D"/>
      </bottom>
      <diagonal/>
    </border>
    <border>
      <left/>
      <right style="thick">
        <color rgb="FF52575D"/>
      </right>
      <top style="thick">
        <color rgb="FF52575D"/>
      </top>
      <bottom style="thick">
        <color rgb="FF52575D"/>
      </bottom>
      <diagonal/>
    </border>
    <border>
      <left/>
      <right/>
      <top style="thin">
        <color indexed="64"/>
      </top>
      <bottom/>
      <diagonal/>
    </border>
    <border>
      <left style="dotted">
        <color rgb="FF52575D"/>
      </left>
      <right/>
      <top style="dotted">
        <color rgb="FF52575D"/>
      </top>
      <bottom/>
      <diagonal/>
    </border>
    <border>
      <left/>
      <right/>
      <top style="dotted">
        <color rgb="FF52575D"/>
      </top>
      <bottom/>
      <diagonal/>
    </border>
    <border>
      <left/>
      <right style="dotted">
        <color rgb="FF52575D"/>
      </right>
      <top style="dotted">
        <color rgb="FF52575D"/>
      </top>
      <bottom/>
      <diagonal/>
    </border>
    <border>
      <left style="dotted">
        <color rgb="FF52575D"/>
      </left>
      <right/>
      <top/>
      <bottom/>
      <diagonal/>
    </border>
    <border>
      <left/>
      <right style="dotted">
        <color rgb="FF52575D"/>
      </right>
      <top/>
      <bottom/>
      <diagonal/>
    </border>
    <border>
      <left style="dotted">
        <color rgb="FF52575D"/>
      </left>
      <right/>
      <top/>
      <bottom style="dotted">
        <color rgb="FF52575D"/>
      </bottom>
      <diagonal/>
    </border>
    <border>
      <left/>
      <right/>
      <top/>
      <bottom style="dotted">
        <color rgb="FF52575D"/>
      </bottom>
      <diagonal/>
    </border>
    <border>
      <left/>
      <right style="dotted">
        <color rgb="FF52575D"/>
      </right>
      <top/>
      <bottom style="dotted">
        <color rgb="FF52575D"/>
      </bottom>
      <diagonal/>
    </border>
    <border>
      <left/>
      <right/>
      <top/>
      <bottom style="thin">
        <color indexed="64"/>
      </bottom>
      <diagonal/>
    </border>
    <border>
      <left/>
      <right/>
      <top style="thick">
        <color rgb="FFBC945B"/>
      </top>
      <bottom style="thick">
        <color rgb="FFBC945B"/>
      </bottom>
      <diagonal/>
    </border>
    <border>
      <left style="mediumDashDot">
        <color indexed="17"/>
      </left>
      <right style="mediumDashDot">
        <color indexed="17"/>
      </right>
      <top style="mediumDashDot">
        <color indexed="17"/>
      </top>
      <bottom style="mediumDashDot">
        <color indexed="17"/>
      </bottom>
      <diagonal/>
    </border>
    <border>
      <left style="thin">
        <color indexed="64"/>
      </left>
      <right style="thin">
        <color indexed="64"/>
      </right>
      <top style="thin">
        <color indexed="64"/>
      </top>
      <bottom style="thin">
        <color indexed="64"/>
      </bottom>
      <diagonal/>
    </border>
    <border>
      <left style="thin">
        <color rgb="FFA5A5A5"/>
      </left>
      <right style="thin">
        <color rgb="FFA5A5A5"/>
      </right>
      <top style="medium">
        <color rgb="FF7F7F7F"/>
      </top>
      <bottom style="thin">
        <color rgb="FF7F7F7F"/>
      </bottom>
      <diagonal/>
    </border>
    <border>
      <left style="thin">
        <color rgb="FFA5A5A5"/>
      </left>
      <right style="thin">
        <color rgb="FFA5A5A5"/>
      </right>
      <top style="medium">
        <color rgb="FF7F7F7F"/>
      </top>
      <bottom style="thin">
        <color rgb="FFA5A5A5"/>
      </bottom>
      <diagonal/>
    </border>
    <border>
      <left style="thin">
        <color rgb="FFA5A5A5"/>
      </left>
      <right style="thin">
        <color rgb="FFA5A5A5"/>
      </right>
      <top style="thin">
        <color rgb="FF7F7F7F"/>
      </top>
      <bottom style="thin">
        <color rgb="FF7F7F7F"/>
      </bottom>
      <diagonal/>
    </border>
    <border>
      <left style="thin">
        <color rgb="FFA5A5A5"/>
      </left>
      <right style="thin">
        <color rgb="FFA5A5A5"/>
      </right>
      <top style="thin">
        <color rgb="FF7F7F7F"/>
      </top>
      <bottom style="medium">
        <color rgb="FF7F7F7F"/>
      </bottom>
      <diagonal/>
    </border>
  </borders>
  <cellStyleXfs count="7">
    <xf numFmtId="0" fontId="0" fillId="0" borderId="0"/>
    <xf numFmtId="0" fontId="2" fillId="0" borderId="0"/>
    <xf numFmtId="0" fontId="17" fillId="0" borderId="1" applyNumberFormat="0" applyFill="0" applyAlignment="0" applyProtection="0"/>
    <xf numFmtId="9" fontId="47" fillId="0" borderId="0" applyFont="0" applyFill="0" applyBorder="0" applyAlignment="0" applyProtection="0"/>
    <xf numFmtId="0" fontId="2" fillId="0" borderId="0"/>
    <xf numFmtId="0" fontId="1" fillId="0" borderId="0"/>
    <xf numFmtId="0" fontId="2" fillId="0" borderId="0"/>
  </cellStyleXfs>
  <cellXfs count="453">
    <xf numFmtId="0" fontId="0" fillId="0" borderId="0" xfId="0"/>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18" fillId="0" borderId="0" xfId="0" applyFont="1" applyAlignment="1">
      <alignment horizontal="left" vertical="center" wrapText="1" readingOrder="1"/>
    </xf>
    <xf numFmtId="0" fontId="2" fillId="0" borderId="0" xfId="0" applyFont="1" applyAlignment="1">
      <alignment wrapText="1"/>
    </xf>
    <xf numFmtId="0" fontId="5" fillId="0" borderId="0" xfId="0" applyFont="1" applyAlignment="1">
      <alignment horizontal="center" vertical="center"/>
    </xf>
    <xf numFmtId="0" fontId="3" fillId="0" borderId="0" xfId="0" applyFont="1" applyAlignment="1">
      <alignment horizontal="center" vertical="center" wrapText="1"/>
    </xf>
    <xf numFmtId="0" fontId="19" fillId="0" borderId="0" xfId="0" applyFont="1" applyAlignment="1">
      <alignment vertical="center"/>
    </xf>
    <xf numFmtId="0" fontId="19" fillId="0" borderId="0" xfId="0" applyFont="1" applyAlignment="1">
      <alignmen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4" fillId="0" borderId="0" xfId="0" applyFont="1" applyAlignment="1">
      <alignment horizontal="center" vertical="center"/>
    </xf>
    <xf numFmtId="0" fontId="22"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xf numFmtId="0" fontId="12" fillId="0" borderId="0" xfId="0" applyFont="1"/>
    <xf numFmtId="0" fontId="7" fillId="0" borderId="0" xfId="0" applyFont="1" applyAlignment="1">
      <alignment vertical="center"/>
    </xf>
    <xf numFmtId="0" fontId="2" fillId="0" borderId="0" xfId="0" applyFont="1" applyAlignment="1">
      <alignment horizontal="center" vertical="center"/>
    </xf>
    <xf numFmtId="0" fontId="22" fillId="0" borderId="0" xfId="0" applyFont="1" applyAlignment="1">
      <alignment horizontal="center" vertical="center" wrapText="1" readingOrder="1"/>
    </xf>
    <xf numFmtId="0" fontId="13" fillId="0" borderId="0" xfId="0" applyFont="1" applyAlignment="1">
      <alignment horizontal="center" vertical="center" wrapText="1"/>
    </xf>
    <xf numFmtId="0" fontId="23" fillId="0" borderId="0" xfId="0" applyFont="1" applyAlignment="1">
      <alignment horizontal="center" vertical="center" wrapText="1"/>
    </xf>
    <xf numFmtId="0" fontId="9"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wrapText="1"/>
    </xf>
    <xf numFmtId="0" fontId="24" fillId="0" borderId="0" xfId="0" applyFont="1" applyAlignment="1">
      <alignment vertical="center"/>
    </xf>
    <xf numFmtId="0" fontId="23" fillId="0" borderId="0" xfId="0" applyFont="1" applyAlignment="1">
      <alignment vertical="center"/>
    </xf>
    <xf numFmtId="0" fontId="4" fillId="0" borderId="0" xfId="0" applyFont="1" applyAlignment="1">
      <alignment horizontal="center" vertical="center" wrapText="1"/>
    </xf>
    <xf numFmtId="0" fontId="15" fillId="0" borderId="0" xfId="0" applyFont="1"/>
    <xf numFmtId="0" fontId="26" fillId="0" borderId="0" xfId="0" applyFont="1" applyAlignment="1">
      <alignment horizontal="center" vertical="center" wrapText="1"/>
    </xf>
    <xf numFmtId="0" fontId="26" fillId="0" borderId="4" xfId="0" applyFont="1" applyBorder="1" applyAlignment="1">
      <alignment horizontal="center" vertical="center" wrapText="1"/>
    </xf>
    <xf numFmtId="0" fontId="2" fillId="0" borderId="0" xfId="0" applyFont="1" applyAlignment="1">
      <alignment horizontal="left" vertical="top" wrapText="1"/>
    </xf>
    <xf numFmtId="0" fontId="29" fillId="0" borderId="0" xfId="0" applyFont="1" applyAlignment="1">
      <alignment horizontal="center" vertical="center"/>
    </xf>
    <xf numFmtId="0" fontId="29" fillId="0" borderId="0" xfId="0" applyFont="1" applyAlignment="1">
      <alignment horizontal="center" vertical="center" wrapText="1"/>
    </xf>
    <xf numFmtId="0" fontId="11" fillId="5" borderId="2"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31" fillId="0" borderId="7" xfId="2" applyFont="1" applyBorder="1"/>
    <xf numFmtId="0" fontId="25" fillId="0" borderId="7" xfId="2" applyFont="1" applyBorder="1"/>
    <xf numFmtId="0" fontId="15" fillId="0" borderId="7" xfId="2" applyFont="1" applyBorder="1" applyAlignment="1">
      <alignment horizontal="right" vertical="center" indent="1"/>
    </xf>
    <xf numFmtId="0" fontId="5" fillId="0" borderId="0" xfId="0" applyFont="1" applyAlignment="1">
      <alignment vertical="top" wrapText="1"/>
    </xf>
    <xf numFmtId="0" fontId="2" fillId="0" borderId="7" xfId="0" applyFont="1" applyBorder="1"/>
    <xf numFmtId="0" fontId="32" fillId="0" borderId="3" xfId="0" applyFont="1" applyBorder="1" applyAlignment="1">
      <alignment horizontal="center" vertical="center" wrapText="1"/>
    </xf>
    <xf numFmtId="0" fontId="28" fillId="0" borderId="0" xfId="0" applyFont="1" applyAlignment="1">
      <alignment horizontal="center" vertical="center" wrapText="1"/>
    </xf>
    <xf numFmtId="0" fontId="30" fillId="5" borderId="3" xfId="0" applyFont="1" applyFill="1" applyBorder="1" applyAlignment="1">
      <alignment horizontal="center" vertical="top" wrapText="1"/>
    </xf>
    <xf numFmtId="0" fontId="33" fillId="0" borderId="7" xfId="0" applyFont="1" applyBorder="1"/>
    <xf numFmtId="0" fontId="29" fillId="0" borderId="0" xfId="0" applyFont="1" applyAlignment="1">
      <alignment horizontal="center"/>
    </xf>
    <xf numFmtId="0" fontId="5" fillId="0" borderId="10" xfId="0" applyFont="1" applyBorder="1" applyAlignment="1">
      <alignment horizontal="center" vertical="center"/>
    </xf>
    <xf numFmtId="0" fontId="25" fillId="0" borderId="7" xfId="2" applyFont="1" applyBorder="1" applyAlignment="1">
      <alignment wrapText="1"/>
    </xf>
    <xf numFmtId="0" fontId="16" fillId="0" borderId="7" xfId="2" applyFont="1" applyBorder="1" applyAlignment="1">
      <alignment horizontal="center" vertical="center"/>
    </xf>
    <xf numFmtId="0" fontId="11" fillId="5" borderId="0" xfId="0" applyFont="1" applyFill="1" applyAlignment="1">
      <alignment horizontal="center" vertical="top" wrapText="1"/>
    </xf>
    <xf numFmtId="0" fontId="3" fillId="2" borderId="8" xfId="0" applyFont="1" applyFill="1" applyBorder="1" applyAlignment="1">
      <alignment vertical="center"/>
    </xf>
    <xf numFmtId="0" fontId="3" fillId="8" borderId="8" xfId="0" applyFont="1" applyFill="1" applyBorder="1" applyAlignment="1">
      <alignment vertical="center"/>
    </xf>
    <xf numFmtId="0" fontId="2" fillId="0" borderId="22" xfId="0" applyFont="1" applyBorder="1" applyAlignment="1">
      <alignment vertical="center" wrapText="1"/>
    </xf>
    <xf numFmtId="0" fontId="3" fillId="9" borderId="8" xfId="0" applyFont="1" applyFill="1" applyBorder="1" applyAlignment="1">
      <alignment vertical="center"/>
    </xf>
    <xf numFmtId="0" fontId="3" fillId="7" borderId="23" xfId="0" applyFont="1" applyFill="1" applyBorder="1" applyAlignment="1">
      <alignment vertical="center"/>
    </xf>
    <xf numFmtId="0" fontId="2" fillId="0" borderId="25" xfId="0" applyFont="1" applyBorder="1" applyAlignment="1">
      <alignment vertical="center" wrapText="1"/>
    </xf>
    <xf numFmtId="0" fontId="36" fillId="0" borderId="0" xfId="0" applyFont="1" applyAlignment="1">
      <alignment horizontal="centerContinuous" vertical="center" wrapText="1"/>
    </xf>
    <xf numFmtId="0" fontId="0" fillId="0" borderId="0" xfId="0" applyAlignment="1">
      <alignment horizontal="centerContinuous"/>
    </xf>
    <xf numFmtId="0" fontId="6" fillId="10" borderId="26" xfId="0" applyFont="1" applyFill="1" applyBorder="1" applyAlignment="1">
      <alignment horizontal="center" vertical="center" textRotation="90"/>
    </xf>
    <xf numFmtId="0" fontId="3" fillId="10" borderId="27" xfId="0" applyFont="1" applyFill="1" applyBorder="1" applyAlignment="1">
      <alignment horizontal="center" vertical="center"/>
    </xf>
    <xf numFmtId="0" fontId="3" fillId="10" borderId="28" xfId="0" applyFont="1" applyFill="1" applyBorder="1" applyAlignment="1">
      <alignment horizontal="center" vertical="center"/>
    </xf>
    <xf numFmtId="0" fontId="5" fillId="0" borderId="0" xfId="0" applyFont="1" applyAlignment="1">
      <alignment vertical="top"/>
    </xf>
    <xf numFmtId="0" fontId="40" fillId="0" borderId="21" xfId="2" applyFont="1" applyBorder="1"/>
    <xf numFmtId="164" fontId="9" fillId="9" borderId="13" xfId="0" applyNumberFormat="1" applyFont="1" applyFill="1" applyBorder="1" applyAlignment="1">
      <alignment horizontal="center" vertical="center" wrapText="1"/>
    </xf>
    <xf numFmtId="164" fontId="9" fillId="2" borderId="13" xfId="0" applyNumberFormat="1" applyFont="1" applyFill="1" applyBorder="1" applyAlignment="1">
      <alignment horizontal="center" vertical="center" wrapText="1"/>
    </xf>
    <xf numFmtId="164" fontId="9" fillId="2" borderId="14" xfId="0" applyNumberFormat="1" applyFont="1" applyFill="1" applyBorder="1" applyAlignment="1">
      <alignment horizontal="center" vertical="center" wrapText="1"/>
    </xf>
    <xf numFmtId="164" fontId="9" fillId="9" borderId="9" xfId="0" applyNumberFormat="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64" fontId="9" fillId="2" borderId="15" xfId="0" applyNumberFormat="1" applyFont="1" applyFill="1" applyBorder="1" applyAlignment="1">
      <alignment horizontal="center" vertical="center" wrapText="1"/>
    </xf>
    <xf numFmtId="164" fontId="9" fillId="7" borderId="9" xfId="0" applyNumberFormat="1" applyFont="1" applyFill="1" applyBorder="1" applyAlignment="1">
      <alignment horizontal="center" vertical="center" wrapText="1"/>
    </xf>
    <xf numFmtId="164" fontId="9" fillId="8" borderId="9" xfId="0" applyNumberFormat="1" applyFont="1" applyFill="1" applyBorder="1" applyAlignment="1">
      <alignment horizontal="center" vertical="center" wrapText="1"/>
    </xf>
    <xf numFmtId="164" fontId="9" fillId="8" borderId="15" xfId="0" applyNumberFormat="1" applyFont="1" applyFill="1" applyBorder="1" applyAlignment="1">
      <alignment horizontal="center" vertical="center" wrapText="1"/>
    </xf>
    <xf numFmtId="0" fontId="5" fillId="0" borderId="32" xfId="0" applyFont="1" applyBorder="1" applyAlignment="1">
      <alignment horizontal="left" vertical="center"/>
    </xf>
    <xf numFmtId="164" fontId="9" fillId="7" borderId="33" xfId="0" applyNumberFormat="1" applyFont="1" applyFill="1" applyBorder="1" applyAlignment="1">
      <alignment horizontal="center" vertical="center" wrapText="1"/>
    </xf>
    <xf numFmtId="164" fontId="9" fillId="8" borderId="33" xfId="0" applyNumberFormat="1" applyFont="1" applyFill="1" applyBorder="1" applyAlignment="1">
      <alignment horizontal="center" vertical="center" wrapText="1"/>
    </xf>
    <xf numFmtId="164" fontId="9" fillId="8" borderId="34" xfId="0" applyNumberFormat="1" applyFont="1" applyFill="1" applyBorder="1" applyAlignment="1">
      <alignment horizontal="center" vertical="center" wrapText="1"/>
    </xf>
    <xf numFmtId="0" fontId="3" fillId="0" borderId="11" xfId="0" applyFont="1" applyBorder="1" applyAlignment="1">
      <alignment vertical="center" wrapText="1"/>
    </xf>
    <xf numFmtId="0" fontId="3" fillId="0" borderId="24" xfId="0" applyFont="1" applyBorder="1" applyAlignment="1">
      <alignment vertical="center" wrapText="1"/>
    </xf>
    <xf numFmtId="0" fontId="3" fillId="6" borderId="2" xfId="0" applyFont="1" applyFill="1" applyBorder="1" applyAlignment="1" applyProtection="1">
      <alignment horizontal="center" vertical="center" wrapText="1"/>
      <protection locked="0"/>
    </xf>
    <xf numFmtId="0" fontId="28" fillId="6" borderId="37" xfId="0" applyFont="1" applyFill="1" applyBorder="1" applyAlignment="1" applyProtection="1">
      <alignment horizontal="left" vertical="top" wrapText="1"/>
      <protection locked="0"/>
    </xf>
    <xf numFmtId="0" fontId="46" fillId="0" borderId="0" xfId="0" applyFont="1" applyAlignment="1">
      <alignment wrapText="1"/>
    </xf>
    <xf numFmtId="164" fontId="9" fillId="9" borderId="41" xfId="0" applyNumberFormat="1" applyFont="1" applyFill="1" applyBorder="1" applyAlignment="1">
      <alignment horizontal="left" vertical="center" wrapText="1"/>
    </xf>
    <xf numFmtId="164" fontId="9" fillId="9" borderId="42" xfId="0" applyNumberFormat="1" applyFont="1" applyFill="1" applyBorder="1" applyAlignment="1">
      <alignment horizontal="center" vertical="center" wrapText="1"/>
    </xf>
    <xf numFmtId="164" fontId="9" fillId="7" borderId="42" xfId="0" applyNumberFormat="1" applyFont="1" applyFill="1" applyBorder="1" applyAlignment="1">
      <alignment horizontal="center" vertical="center" wrapText="1"/>
    </xf>
    <xf numFmtId="164" fontId="9" fillId="7" borderId="43" xfId="0" applyNumberFormat="1" applyFont="1" applyFill="1" applyBorder="1" applyAlignment="1">
      <alignment horizontal="center" vertical="center" wrapText="1"/>
    </xf>
    <xf numFmtId="0" fontId="5" fillId="0" borderId="47" xfId="0" applyFont="1" applyBorder="1" applyAlignment="1">
      <alignment horizontal="center"/>
    </xf>
    <xf numFmtId="0" fontId="0" fillId="0" borderId="46" xfId="0" applyBorder="1"/>
    <xf numFmtId="0" fontId="27" fillId="11" borderId="48" xfId="0" applyFont="1" applyFill="1" applyBorder="1" applyAlignment="1">
      <alignment horizontal="center" vertical="center" wrapText="1"/>
    </xf>
    <xf numFmtId="0" fontId="3" fillId="6" borderId="17" xfId="0"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0" fontId="30" fillId="5" borderId="17" xfId="0" applyFont="1" applyFill="1" applyBorder="1" applyAlignment="1">
      <alignment horizontal="center" vertical="top" wrapText="1"/>
    </xf>
    <xf numFmtId="0" fontId="8" fillId="4" borderId="6" xfId="0" applyFont="1" applyFill="1" applyBorder="1" applyAlignment="1">
      <alignment horizontal="center" vertical="center" wrapText="1"/>
    </xf>
    <xf numFmtId="0" fontId="39" fillId="0" borderId="21" xfId="2" applyFont="1" applyBorder="1"/>
    <xf numFmtId="0" fontId="39" fillId="6" borderId="0" xfId="0" applyFont="1" applyFill="1" applyAlignment="1" applyProtection="1">
      <alignment vertical="center"/>
      <protection locked="0"/>
    </xf>
    <xf numFmtId="0" fontId="34" fillId="0" borderId="66" xfId="0" applyFont="1" applyBorder="1" applyAlignment="1">
      <alignment horizontal="center" vertical="center" wrapText="1"/>
    </xf>
    <xf numFmtId="0" fontId="3" fillId="0" borderId="0" xfId="0" applyFont="1" applyAlignment="1">
      <alignment horizontal="left" vertical="center" wrapText="1"/>
    </xf>
    <xf numFmtId="0" fontId="3" fillId="6" borderId="70" xfId="0" applyFont="1" applyFill="1" applyBorder="1" applyAlignment="1" applyProtection="1">
      <alignment horizontal="left" vertical="center" wrapText="1"/>
      <protection locked="0"/>
    </xf>
    <xf numFmtId="0" fontId="3" fillId="6" borderId="25" xfId="0" applyFont="1" applyFill="1" applyBorder="1" applyAlignment="1" applyProtection="1">
      <alignment horizontal="left" vertical="center" wrapText="1"/>
      <protection locked="0"/>
    </xf>
    <xf numFmtId="0" fontId="51" fillId="0" borderId="21" xfId="0" applyFont="1" applyBorder="1" applyAlignment="1">
      <alignment horizontal="left" vertical="top" wrapText="1"/>
    </xf>
    <xf numFmtId="0" fontId="6" fillId="0" borderId="0" xfId="0" applyFont="1" applyAlignment="1">
      <alignment horizontal="left"/>
    </xf>
    <xf numFmtId="0" fontId="30" fillId="5" borderId="73" xfId="0" applyFont="1" applyFill="1" applyBorder="1" applyAlignment="1">
      <alignment horizontal="center" vertical="top" wrapText="1"/>
    </xf>
    <xf numFmtId="0" fontId="11" fillId="5" borderId="56" xfId="0" applyFont="1" applyFill="1" applyBorder="1" applyAlignment="1">
      <alignment horizontal="center" vertical="top" wrapText="1"/>
    </xf>
    <xf numFmtId="0" fontId="11" fillId="5" borderId="72" xfId="0" applyFont="1" applyFill="1" applyBorder="1" applyAlignment="1">
      <alignment horizontal="center" vertical="top" wrapText="1"/>
    </xf>
    <xf numFmtId="0" fontId="11" fillId="5" borderId="2" xfId="0" applyFont="1" applyFill="1" applyBorder="1" applyAlignment="1">
      <alignment horizontal="center" vertical="top" wrapText="1"/>
    </xf>
    <xf numFmtId="0" fontId="30" fillId="0" borderId="0" xfId="0" applyFont="1" applyAlignment="1">
      <alignment horizontal="center" vertical="top" wrapText="1"/>
    </xf>
    <xf numFmtId="0" fontId="59" fillId="0" borderId="0" xfId="0" applyFont="1" applyAlignment="1">
      <alignment vertical="top"/>
    </xf>
    <xf numFmtId="0" fontId="52" fillId="0" borderId="0" xfId="0" applyFont="1" applyAlignment="1">
      <alignment horizontal="center" vertical="top"/>
    </xf>
    <xf numFmtId="0" fontId="52" fillId="0" borderId="0" xfId="0" applyFont="1" applyAlignment="1">
      <alignment horizontal="center" vertical="top" wrapText="1"/>
    </xf>
    <xf numFmtId="0" fontId="60" fillId="0" borderId="0" xfId="0" applyFont="1" applyAlignment="1">
      <alignment horizontal="center" vertical="top" wrapText="1" readingOrder="1"/>
    </xf>
    <xf numFmtId="0" fontId="52" fillId="0" borderId="0" xfId="0" applyFont="1" applyAlignment="1">
      <alignment vertical="top" wrapText="1"/>
    </xf>
    <xf numFmtId="0" fontId="52" fillId="0" borderId="0" xfId="0" applyFont="1" applyAlignment="1">
      <alignment vertical="top"/>
    </xf>
    <xf numFmtId="0" fontId="30" fillId="11" borderId="73" xfId="0" applyFont="1" applyFill="1" applyBorder="1" applyAlignment="1">
      <alignment horizontal="center" vertical="top" wrapText="1"/>
    </xf>
    <xf numFmtId="0" fontId="59" fillId="0" borderId="0" xfId="0" applyFont="1" applyAlignment="1">
      <alignment horizontal="center" vertical="top"/>
    </xf>
    <xf numFmtId="0" fontId="52" fillId="0" borderId="0" xfId="0" applyFont="1" applyAlignment="1">
      <alignment horizontal="left" vertical="top"/>
    </xf>
    <xf numFmtId="0" fontId="61" fillId="5" borderId="8" xfId="0" applyFont="1" applyFill="1" applyBorder="1" applyAlignment="1">
      <alignment horizontal="center" vertical="center" wrapText="1"/>
    </xf>
    <xf numFmtId="0" fontId="64" fillId="0" borderId="78" xfId="0" applyFont="1" applyBorder="1" applyAlignment="1">
      <alignment horizontal="left" vertical="center"/>
    </xf>
    <xf numFmtId="0" fontId="64" fillId="0" borderId="79" xfId="0" applyFont="1" applyBorder="1" applyAlignment="1">
      <alignment horizontal="left" vertical="center"/>
    </xf>
    <xf numFmtId="0" fontId="64" fillId="0" borderId="80" xfId="0" applyFont="1" applyBorder="1" applyAlignment="1">
      <alignment horizontal="left" vertical="center"/>
    </xf>
    <xf numFmtId="0" fontId="52" fillId="0" borderId="77" xfId="0" applyFont="1" applyBorder="1" applyAlignment="1">
      <alignment horizontal="center" vertical="center"/>
    </xf>
    <xf numFmtId="0" fontId="30" fillId="12" borderId="81" xfId="0" applyFont="1" applyFill="1" applyBorder="1" applyAlignment="1">
      <alignment horizontal="center" vertical="top"/>
    </xf>
    <xf numFmtId="0" fontId="16" fillId="0" borderId="7" xfId="2" applyFont="1" applyFill="1" applyBorder="1" applyAlignment="1">
      <alignment horizontal="center" vertical="center"/>
    </xf>
    <xf numFmtId="0" fontId="30" fillId="5" borderId="3" xfId="0" applyFont="1" applyFill="1" applyBorder="1" applyAlignment="1">
      <alignment horizontal="center" vertical="center" wrapText="1"/>
    </xf>
    <xf numFmtId="0" fontId="51" fillId="0" borderId="21" xfId="0" applyFont="1" applyBorder="1" applyAlignment="1">
      <alignment vertical="top"/>
    </xf>
    <xf numFmtId="0" fontId="53" fillId="0" borderId="0" xfId="0" applyFont="1" applyAlignment="1">
      <alignment vertical="top"/>
    </xf>
    <xf numFmtId="0" fontId="15" fillId="0" borderId="0" xfId="0" applyFont="1" applyAlignment="1">
      <alignment horizontal="right"/>
    </xf>
    <xf numFmtId="0" fontId="15" fillId="0" borderId="0" xfId="0" applyFont="1" applyAlignment="1">
      <alignment horizontal="right" vertical="center"/>
    </xf>
    <xf numFmtId="0" fontId="30" fillId="5" borderId="92" xfId="0" applyFont="1" applyFill="1" applyBorder="1" applyAlignment="1">
      <alignment horizontal="center" vertical="top" wrapText="1"/>
    </xf>
    <xf numFmtId="9" fontId="0" fillId="0" borderId="0" xfId="0" applyNumberFormat="1"/>
    <xf numFmtId="0" fontId="27" fillId="5" borderId="5" xfId="0" applyFont="1" applyFill="1" applyBorder="1" applyAlignment="1">
      <alignment horizontal="center" vertical="center" wrapText="1"/>
    </xf>
    <xf numFmtId="0" fontId="28" fillId="6" borderId="100" xfId="0" applyFont="1" applyFill="1" applyBorder="1" applyAlignment="1" applyProtection="1">
      <alignment horizontal="left" vertical="top" wrapText="1"/>
      <protection locked="0"/>
    </xf>
    <xf numFmtId="0" fontId="27" fillId="5" borderId="101" xfId="0" applyFont="1" applyFill="1" applyBorder="1" applyAlignment="1">
      <alignment horizontal="center" vertical="center" wrapText="1"/>
    </xf>
    <xf numFmtId="0" fontId="30" fillId="5" borderId="54" xfId="0" applyFont="1" applyFill="1" applyBorder="1" applyAlignment="1">
      <alignment horizontal="center" vertical="center" wrapText="1"/>
    </xf>
    <xf numFmtId="15" fontId="28" fillId="6" borderId="52" xfId="0" applyNumberFormat="1" applyFont="1" applyFill="1" applyBorder="1" applyAlignment="1" applyProtection="1">
      <alignment horizontal="center" vertical="center" wrapText="1"/>
      <protection locked="0"/>
    </xf>
    <xf numFmtId="0" fontId="63" fillId="6" borderId="103"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protection locked="0"/>
    </xf>
    <xf numFmtId="0" fontId="63" fillId="6" borderId="104" xfId="0" applyFont="1" applyFill="1" applyBorder="1" applyAlignment="1" applyProtection="1">
      <alignment horizontal="center" vertical="center"/>
      <protection locked="0"/>
    </xf>
    <xf numFmtId="0" fontId="62" fillId="6" borderId="104" xfId="0" applyFont="1" applyFill="1" applyBorder="1" applyAlignment="1" applyProtection="1">
      <alignment horizontal="center" vertical="center"/>
      <protection locked="0"/>
    </xf>
    <xf numFmtId="0" fontId="52" fillId="0" borderId="104" xfId="0" applyFont="1" applyBorder="1" applyAlignment="1">
      <alignment horizontal="center" vertical="center"/>
    </xf>
    <xf numFmtId="0" fontId="63" fillId="6" borderId="105" xfId="0" applyFont="1" applyFill="1" applyBorder="1" applyAlignment="1" applyProtection="1">
      <alignment horizontal="center" vertical="center"/>
      <protection locked="0"/>
    </xf>
    <xf numFmtId="0" fontId="62" fillId="6" borderId="105" xfId="0" applyFont="1" applyFill="1" applyBorder="1" applyAlignment="1" applyProtection="1">
      <alignment horizontal="center" vertical="center"/>
      <protection locked="0"/>
    </xf>
    <xf numFmtId="0" fontId="59" fillId="6" borderId="104" xfId="0" applyFont="1" applyFill="1" applyBorder="1" applyAlignment="1" applyProtection="1">
      <alignment wrapText="1"/>
      <protection locked="0"/>
    </xf>
    <xf numFmtId="0" fontId="59" fillId="6" borderId="103" xfId="0" applyFont="1" applyFill="1" applyBorder="1" applyAlignment="1" applyProtection="1">
      <alignment wrapText="1"/>
      <protection locked="0"/>
    </xf>
    <xf numFmtId="0" fontId="8" fillId="0" borderId="0" xfId="0" applyFont="1" applyAlignment="1">
      <alignment horizontal="center" vertical="center" wrapText="1"/>
    </xf>
    <xf numFmtId="0" fontId="11" fillId="0" borderId="0" xfId="0" applyFont="1" applyAlignment="1">
      <alignment horizontal="center" vertical="top" wrapText="1"/>
    </xf>
    <xf numFmtId="0" fontId="54" fillId="0" borderId="0" xfId="0" applyFont="1" applyAlignment="1">
      <alignment horizontal="center" vertical="center" wrapText="1"/>
    </xf>
    <xf numFmtId="0" fontId="50" fillId="0" borderId="0" xfId="0" applyFont="1"/>
    <xf numFmtId="0" fontId="73" fillId="0" borderId="0" xfId="0" applyFont="1" applyAlignment="1">
      <alignment vertical="top"/>
    </xf>
    <xf numFmtId="0" fontId="74" fillId="0" borderId="0" xfId="0" applyFont="1" applyAlignment="1">
      <alignment horizontal="center" vertical="center" wrapText="1"/>
    </xf>
    <xf numFmtId="0" fontId="59" fillId="6" borderId="105" xfId="0" applyFont="1" applyFill="1" applyBorder="1" applyAlignment="1" applyProtection="1">
      <alignment wrapText="1"/>
      <protection locked="0"/>
    </xf>
    <xf numFmtId="0" fontId="64" fillId="0" borderId="112" xfId="0" applyFont="1" applyBorder="1" applyAlignment="1">
      <alignment horizontal="left" vertical="center"/>
    </xf>
    <xf numFmtId="0" fontId="59" fillId="6" borderId="113" xfId="0" applyFont="1" applyFill="1" applyBorder="1" applyAlignment="1" applyProtection="1">
      <alignment wrapText="1"/>
      <protection locked="0"/>
    </xf>
    <xf numFmtId="0" fontId="63" fillId="6" borderId="113" xfId="0" applyFont="1" applyFill="1" applyBorder="1" applyAlignment="1" applyProtection="1">
      <alignment horizontal="center" vertical="center"/>
      <protection locked="0"/>
    </xf>
    <xf numFmtId="0" fontId="62" fillId="6" borderId="113" xfId="0" applyFont="1" applyFill="1" applyBorder="1" applyAlignment="1" applyProtection="1">
      <alignment horizontal="center" vertical="center"/>
      <protection locked="0"/>
    </xf>
    <xf numFmtId="0" fontId="52" fillId="0" borderId="113" xfId="0" applyFont="1" applyBorder="1" applyAlignment="1">
      <alignment horizontal="center" vertical="center"/>
    </xf>
    <xf numFmtId="0" fontId="31" fillId="0" borderId="7" xfId="2" applyFont="1" applyBorder="1" applyProtection="1"/>
    <xf numFmtId="0" fontId="76" fillId="0" borderId="7" xfId="2" applyFont="1" applyFill="1" applyBorder="1" applyProtection="1"/>
    <xf numFmtId="0" fontId="39" fillId="0" borderId="21" xfId="2" applyFont="1" applyBorder="1" applyProtection="1"/>
    <xf numFmtId="0" fontId="40" fillId="0" borderId="0" xfId="2" applyFont="1" applyBorder="1" applyProtection="1"/>
    <xf numFmtId="0" fontId="77" fillId="0" borderId="0" xfId="2" applyFont="1" applyFill="1" applyBorder="1" applyProtection="1"/>
    <xf numFmtId="165" fontId="3" fillId="6" borderId="68" xfId="0" applyNumberFormat="1" applyFont="1" applyFill="1" applyBorder="1" applyAlignment="1" applyProtection="1">
      <alignment horizontal="center" vertical="center" wrapText="1"/>
      <protection locked="0"/>
    </xf>
    <xf numFmtId="0" fontId="0" fillId="3" borderId="0" xfId="0" applyFill="1" applyAlignment="1">
      <alignment horizontal="center"/>
    </xf>
    <xf numFmtId="0" fontId="8" fillId="4" borderId="123" xfId="0" applyFont="1" applyFill="1" applyBorder="1" applyAlignment="1">
      <alignment horizontal="center" vertical="center" wrapText="1"/>
    </xf>
    <xf numFmtId="0" fontId="0" fillId="0" borderId="0" xfId="0" applyAlignment="1">
      <alignment horizontal="center"/>
    </xf>
    <xf numFmtId="0" fontId="8" fillId="0" borderId="0" xfId="0" applyFont="1" applyAlignment="1">
      <alignment wrapText="1"/>
    </xf>
    <xf numFmtId="0" fontId="8" fillId="4" borderId="123" xfId="0" applyFont="1" applyFill="1" applyBorder="1" applyAlignment="1">
      <alignment horizontal="center" wrapText="1"/>
    </xf>
    <xf numFmtId="0" fontId="8" fillId="5" borderId="60" xfId="0" applyFont="1" applyFill="1" applyBorder="1" applyAlignment="1">
      <alignment horizontal="center" vertical="center" wrapText="1"/>
    </xf>
    <xf numFmtId="0" fontId="8" fillId="5" borderId="61" xfId="0" applyFont="1" applyFill="1" applyBorder="1" applyAlignment="1">
      <alignment horizontal="center" vertical="center" wrapText="1"/>
    </xf>
    <xf numFmtId="0" fontId="8" fillId="5" borderId="62" xfId="0" applyFont="1" applyFill="1" applyBorder="1" applyAlignment="1">
      <alignment horizontal="center" vertical="center" wrapText="1"/>
    </xf>
    <xf numFmtId="0" fontId="81" fillId="0" borderId="55" xfId="0" applyFont="1" applyBorder="1" applyAlignment="1">
      <alignment horizontal="center" vertical="center"/>
    </xf>
    <xf numFmtId="0" fontId="81" fillId="0" borderId="58" xfId="0" applyFont="1" applyBorder="1" applyAlignment="1">
      <alignment horizontal="center" vertical="center"/>
    </xf>
    <xf numFmtId="0" fontId="81" fillId="0" borderId="59" xfId="0" applyFont="1" applyBorder="1" applyAlignment="1">
      <alignment horizontal="center" vertical="center"/>
    </xf>
    <xf numFmtId="0" fontId="34" fillId="0" borderId="0" xfId="0" applyFont="1" applyAlignment="1">
      <alignment vertical="center" wrapText="1"/>
    </xf>
    <xf numFmtId="0" fontId="41" fillId="0" borderId="0" xfId="0" applyFont="1" applyAlignment="1">
      <alignment horizontal="center" vertical="center"/>
    </xf>
    <xf numFmtId="0" fontId="33" fillId="0" borderId="0" xfId="0" applyFont="1"/>
    <xf numFmtId="0" fontId="41" fillId="0" borderId="0" xfId="0" applyFont="1" applyAlignment="1">
      <alignment vertical="center"/>
    </xf>
    <xf numFmtId="0" fontId="3" fillId="2" borderId="57" xfId="0" applyFont="1" applyFill="1" applyBorder="1" applyAlignment="1">
      <alignment vertical="center"/>
    </xf>
    <xf numFmtId="0" fontId="3" fillId="8" borderId="57" xfId="0" applyFont="1" applyFill="1" applyBorder="1" applyAlignment="1">
      <alignment vertical="center"/>
    </xf>
    <xf numFmtId="0" fontId="3" fillId="9" borderId="57" xfId="0" applyFont="1" applyFill="1" applyBorder="1" applyAlignment="1">
      <alignment vertical="center"/>
    </xf>
    <xf numFmtId="0" fontId="3" fillId="7" borderId="57" xfId="0" applyFont="1" applyFill="1" applyBorder="1" applyAlignment="1">
      <alignment vertical="center"/>
    </xf>
    <xf numFmtId="0" fontId="8" fillId="5" borderId="127" xfId="0" applyFont="1" applyFill="1" applyBorder="1" applyAlignment="1">
      <alignment horizontal="center" vertical="center" wrapText="1"/>
    </xf>
    <xf numFmtId="0" fontId="8" fillId="5" borderId="128" xfId="0" applyFont="1" applyFill="1" applyBorder="1" applyAlignment="1">
      <alignment horizontal="center" vertical="center" wrapText="1"/>
    </xf>
    <xf numFmtId="0" fontId="8" fillId="0" borderId="129" xfId="0" applyFont="1" applyBorder="1" applyAlignment="1">
      <alignment horizontal="center" vertical="center" wrapText="1"/>
    </xf>
    <xf numFmtId="0" fontId="16" fillId="0" borderId="55" xfId="0" applyFont="1" applyBorder="1" applyAlignment="1">
      <alignment horizontal="center" vertical="center"/>
    </xf>
    <xf numFmtId="0" fontId="39" fillId="0" borderId="21" xfId="0" applyFont="1" applyBorder="1" applyAlignment="1">
      <alignment vertical="center"/>
    </xf>
    <xf numFmtId="0" fontId="85" fillId="0" borderId="0" xfId="0" applyFont="1" applyAlignment="1">
      <alignment horizontal="center" vertical="top"/>
    </xf>
    <xf numFmtId="0" fontId="7" fillId="0" borderId="126" xfId="0" applyFont="1" applyBorder="1" applyAlignment="1">
      <alignment horizontal="center" vertical="center"/>
    </xf>
    <xf numFmtId="0" fontId="7" fillId="0" borderId="125" xfId="0" applyFont="1" applyBorder="1" applyAlignment="1">
      <alignment horizontal="center" vertical="center"/>
    </xf>
    <xf numFmtId="0" fontId="0" fillId="0" borderId="0" xfId="0" applyAlignment="1">
      <alignment wrapText="1"/>
    </xf>
    <xf numFmtId="0" fontId="51" fillId="0" borderId="0" xfId="0" applyFont="1"/>
    <xf numFmtId="0" fontId="2" fillId="0" borderId="0" xfId="0" applyFont="1" applyAlignment="1">
      <alignment horizontal="center" vertical="center" wrapText="1"/>
    </xf>
    <xf numFmtId="0" fontId="3" fillId="0" borderId="0" xfId="0" applyFont="1" applyAlignment="1">
      <alignment vertical="top"/>
    </xf>
    <xf numFmtId="0" fontId="2" fillId="0" borderId="0" xfId="0" applyFont="1" applyAlignment="1">
      <alignment vertical="center" wrapText="1"/>
    </xf>
    <xf numFmtId="0" fontId="3" fillId="0" borderId="0" xfId="0" applyFont="1" applyAlignment="1">
      <alignment vertical="top" wrapText="1"/>
    </xf>
    <xf numFmtId="0" fontId="0" fillId="0" borderId="137" xfId="0" applyBorder="1"/>
    <xf numFmtId="0" fontId="0" fillId="0" borderId="138" xfId="0" applyBorder="1"/>
    <xf numFmtId="0" fontId="0" fillId="0" borderId="139" xfId="0" applyBorder="1"/>
    <xf numFmtId="0" fontId="0" fillId="0" borderId="140" xfId="0" applyBorder="1"/>
    <xf numFmtId="0" fontId="0" fillId="0" borderId="141" xfId="0" applyBorder="1"/>
    <xf numFmtId="0" fontId="41" fillId="0" borderId="134" xfId="0" applyFont="1" applyBorder="1"/>
    <xf numFmtId="0" fontId="2" fillId="0" borderId="135" xfId="0" applyFont="1" applyBorder="1"/>
    <xf numFmtId="0" fontId="2" fillId="0" borderId="136" xfId="0" applyFont="1" applyBorder="1"/>
    <xf numFmtId="0" fontId="72" fillId="0" borderId="137" xfId="0" applyFont="1" applyBorder="1" applyAlignment="1">
      <alignment horizontal="center" vertical="center" wrapText="1"/>
    </xf>
    <xf numFmtId="0" fontId="0" fillId="0" borderId="6" xfId="0" applyBorder="1"/>
    <xf numFmtId="0" fontId="69" fillId="0" borderId="0" xfId="0" applyFont="1" applyAlignment="1">
      <alignment horizontal="center" vertical="center"/>
    </xf>
    <xf numFmtId="0" fontId="85" fillId="0" borderId="0" xfId="0" applyFont="1" applyAlignment="1">
      <alignment horizontal="left" wrapText="1"/>
    </xf>
    <xf numFmtId="0" fontId="85" fillId="0" borderId="0" xfId="0" applyFont="1" applyAlignment="1">
      <alignment wrapText="1"/>
    </xf>
    <xf numFmtId="0" fontId="85" fillId="0" borderId="0" xfId="0" applyFont="1"/>
    <xf numFmtId="0" fontId="34" fillId="0" borderId="66" xfId="0" applyFont="1" applyBorder="1" applyAlignment="1">
      <alignment horizontal="right" vertical="center" wrapText="1" indent="1"/>
    </xf>
    <xf numFmtId="0" fontId="0" fillId="0" borderId="0" xfId="0" applyAlignment="1">
      <alignment horizontal="right" indent="1"/>
    </xf>
    <xf numFmtId="0" fontId="34" fillId="0" borderId="69" xfId="0" applyFont="1" applyBorder="1" applyAlignment="1">
      <alignment horizontal="right" vertical="center" wrapText="1" indent="1"/>
    </xf>
    <xf numFmtId="0" fontId="34" fillId="0" borderId="23" xfId="0" applyFont="1" applyBorder="1" applyAlignment="1">
      <alignment horizontal="right" vertical="center" wrapText="1" indent="1"/>
    </xf>
    <xf numFmtId="0" fontId="0" fillId="0" borderId="0" xfId="0" applyProtection="1">
      <protection locked="0"/>
    </xf>
    <xf numFmtId="0" fontId="2" fillId="0" borderId="0" xfId="0" applyFont="1" applyProtection="1">
      <protection locked="0"/>
    </xf>
    <xf numFmtId="9" fontId="0" fillId="6" borderId="36" xfId="3" applyFont="1" applyFill="1" applyBorder="1" applyAlignment="1" applyProtection="1">
      <alignment horizontal="center" vertical="center"/>
      <protection locked="0"/>
    </xf>
    <xf numFmtId="9" fontId="0" fillId="6" borderId="50" xfId="3" applyFont="1" applyFill="1" applyBorder="1" applyAlignment="1" applyProtection="1">
      <alignment horizontal="center" vertical="center"/>
      <protection locked="0"/>
    </xf>
    <xf numFmtId="166" fontId="7" fillId="0" borderId="124" xfId="3" applyNumberFormat="1" applyFont="1" applyBorder="1" applyAlignment="1">
      <alignment horizontal="center" vertical="center"/>
    </xf>
    <xf numFmtId="0" fontId="43" fillId="0" borderId="0" xfId="0" applyFont="1" applyAlignment="1">
      <alignment horizontal="center" vertical="center" textRotation="90"/>
    </xf>
    <xf numFmtId="0" fontId="59" fillId="0" borderId="0" xfId="0" applyFont="1"/>
    <xf numFmtId="15" fontId="88" fillId="0" borderId="0" xfId="0" applyNumberFormat="1" applyFont="1" applyAlignment="1">
      <alignment horizontal="right" vertical="top"/>
    </xf>
    <xf numFmtId="165" fontId="88" fillId="0" borderId="0" xfId="0" applyNumberFormat="1" applyFont="1" applyAlignment="1">
      <alignment horizontal="center" vertical="top"/>
    </xf>
    <xf numFmtId="0" fontId="89" fillId="0" borderId="0" xfId="2" applyFont="1" applyBorder="1" applyProtection="1"/>
    <xf numFmtId="0" fontId="80" fillId="0" borderId="0" xfId="0" applyFont="1" applyAlignment="1">
      <alignment horizontal="right"/>
    </xf>
    <xf numFmtId="165" fontId="80" fillId="0" borderId="0" xfId="0" applyNumberFormat="1" applyFont="1" applyAlignment="1">
      <alignment horizontal="left"/>
    </xf>
    <xf numFmtId="0" fontId="78" fillId="0" borderId="0" xfId="0" applyFont="1"/>
    <xf numFmtId="0" fontId="28" fillId="0" borderId="0" xfId="0" applyFont="1"/>
    <xf numFmtId="0" fontId="8" fillId="0" borderId="0" xfId="0" applyFont="1" applyAlignment="1">
      <alignment vertical="center" wrapText="1"/>
    </xf>
    <xf numFmtId="0" fontId="3" fillId="0" borderId="0" xfId="4" applyFont="1" applyAlignment="1">
      <alignment horizontal="centerContinuous" vertical="center"/>
    </xf>
    <xf numFmtId="0" fontId="49" fillId="0" borderId="0" xfId="4" applyFont="1" applyAlignment="1">
      <alignment horizontal="center" vertical="center" wrapText="1"/>
    </xf>
    <xf numFmtId="0" fontId="2" fillId="0" borderId="0" xfId="0" applyFont="1" applyAlignment="1">
      <alignment horizontal="center"/>
    </xf>
    <xf numFmtId="0" fontId="9" fillId="0" borderId="0" xfId="4" applyFont="1" applyAlignment="1">
      <alignment horizontal="center" vertical="center" wrapText="1"/>
    </xf>
    <xf numFmtId="0" fontId="42" fillId="0" borderId="64" xfId="0" applyFont="1" applyBorder="1" applyAlignment="1">
      <alignment vertical="top" wrapText="1"/>
    </xf>
    <xf numFmtId="0" fontId="15" fillId="0" borderId="99" xfId="0" applyFont="1" applyBorder="1" applyAlignment="1">
      <alignment horizontal="center" vertical="center" wrapText="1"/>
    </xf>
    <xf numFmtId="0" fontId="77" fillId="0" borderId="0" xfId="0" applyFont="1" applyAlignment="1">
      <alignment horizontal="center" vertical="center" wrapText="1"/>
    </xf>
    <xf numFmtId="0" fontId="38" fillId="0" borderId="17" xfId="0" applyFont="1" applyBorder="1" applyAlignment="1">
      <alignment horizontal="center" vertical="center" wrapText="1"/>
    </xf>
    <xf numFmtId="0" fontId="50" fillId="0" borderId="0" xfId="0" applyFont="1" applyAlignment="1">
      <alignment horizontal="center" vertical="center"/>
    </xf>
    <xf numFmtId="0" fontId="42" fillId="0" borderId="65" xfId="0" applyFont="1" applyBorder="1" applyAlignment="1">
      <alignment vertical="top" wrapText="1"/>
    </xf>
    <xf numFmtId="0" fontId="15" fillId="0" borderId="122" xfId="0" applyFont="1" applyBorder="1" applyAlignment="1">
      <alignment horizontal="center" vertical="center" wrapText="1"/>
    </xf>
    <xf numFmtId="0" fontId="5" fillId="0" borderId="122" xfId="0" applyFont="1" applyBorder="1" applyAlignment="1">
      <alignment horizontal="center" vertical="center" wrapText="1"/>
    </xf>
    <xf numFmtId="0" fontId="41" fillId="0" borderId="0" xfId="0" applyFont="1" applyAlignment="1">
      <alignment vertical="top" wrapText="1"/>
    </xf>
    <xf numFmtId="0" fontId="74" fillId="0" borderId="0" xfId="0" applyFont="1" applyAlignment="1">
      <alignment vertical="top" wrapText="1"/>
    </xf>
    <xf numFmtId="0" fontId="86" fillId="0" borderId="0" xfId="0" applyFont="1" applyAlignment="1">
      <alignment wrapText="1"/>
    </xf>
    <xf numFmtId="0" fontId="78" fillId="0" borderId="0" xfId="0" applyFont="1" applyAlignment="1">
      <alignment wrapText="1"/>
    </xf>
    <xf numFmtId="0" fontId="72" fillId="0" borderId="0" xfId="0" applyFont="1" applyAlignment="1">
      <alignment horizontal="center" vertical="center" wrapText="1"/>
    </xf>
    <xf numFmtId="0" fontId="25" fillId="0" borderId="7" xfId="2" applyFont="1" applyBorder="1" applyProtection="1"/>
    <xf numFmtId="0" fontId="27" fillId="0" borderId="75" xfId="0" applyFont="1" applyBorder="1" applyAlignment="1">
      <alignment horizontal="center" vertical="center" wrapText="1"/>
    </xf>
    <xf numFmtId="0" fontId="27" fillId="0" borderId="53" xfId="0" applyFont="1" applyBorder="1" applyAlignment="1">
      <alignment horizontal="center" vertical="center" wrapText="1"/>
    </xf>
    <xf numFmtId="15" fontId="28" fillId="0" borderId="53" xfId="0" applyNumberFormat="1" applyFont="1" applyBorder="1" applyAlignment="1">
      <alignment horizontal="left" vertical="top" wrapText="1"/>
    </xf>
    <xf numFmtId="0" fontId="45" fillId="6" borderId="17" xfId="0" applyFont="1" applyFill="1" applyBorder="1" applyAlignment="1" applyProtection="1">
      <alignment horizontal="left" vertical="top" wrapText="1"/>
      <protection locked="0"/>
    </xf>
    <xf numFmtId="0" fontId="45" fillId="6" borderId="49" xfId="0" applyFont="1" applyFill="1" applyBorder="1" applyAlignment="1" applyProtection="1">
      <alignment horizontal="left" vertical="top" wrapText="1"/>
      <protection locked="0"/>
    </xf>
    <xf numFmtId="0" fontId="92" fillId="6" borderId="36" xfId="0" applyFont="1" applyFill="1" applyBorder="1" applyAlignment="1" applyProtection="1">
      <alignment horizontal="center" vertical="center" wrapText="1"/>
      <protection locked="0"/>
    </xf>
    <xf numFmtId="0" fontId="92" fillId="6" borderId="50" xfId="0" applyFont="1" applyFill="1" applyBorder="1" applyAlignment="1" applyProtection="1">
      <alignment horizontal="center" vertical="center" wrapText="1"/>
      <protection locked="0"/>
    </xf>
    <xf numFmtId="0" fontId="15" fillId="0" borderId="7" xfId="2" applyFont="1" applyBorder="1" applyAlignment="1" applyProtection="1">
      <alignment horizontal="right" vertical="center" indent="1"/>
    </xf>
    <xf numFmtId="165" fontId="15" fillId="0" borderId="0" xfId="0" quotePrefix="1" applyNumberFormat="1" applyFont="1" applyAlignment="1">
      <alignment horizontal="left"/>
    </xf>
    <xf numFmtId="0" fontId="39" fillId="0" borderId="21" xfId="0" applyFont="1" applyBorder="1" applyAlignment="1">
      <alignment vertical="top" wrapText="1"/>
    </xf>
    <xf numFmtId="0" fontId="2" fillId="0" borderId="0" xfId="0" applyFont="1" applyAlignment="1">
      <alignment horizontal="center" wrapText="1"/>
    </xf>
    <xf numFmtId="0" fontId="2" fillId="0" borderId="0" xfId="0" applyFont="1" applyAlignment="1">
      <alignment horizontal="center" vertical="top" wrapText="1"/>
    </xf>
    <xf numFmtId="0" fontId="2" fillId="0" borderId="0" xfId="0" applyFont="1" applyAlignment="1">
      <alignment vertical="top" wrapText="1"/>
    </xf>
    <xf numFmtId="0" fontId="41" fillId="0" borderId="0" xfId="0" applyFont="1" applyAlignment="1">
      <alignment horizontal="center" vertical="top" wrapText="1"/>
    </xf>
    <xf numFmtId="0" fontId="50" fillId="0" borderId="0" xfId="0" applyFont="1" applyAlignment="1">
      <alignment vertical="top" wrapText="1"/>
    </xf>
    <xf numFmtId="0" fontId="50" fillId="0" borderId="0" xfId="0" applyFont="1" applyAlignment="1">
      <alignment horizontal="center" wrapText="1"/>
    </xf>
    <xf numFmtId="0" fontId="3" fillId="0" borderId="0" xfId="0" applyFont="1" applyAlignment="1">
      <alignment horizontal="center" wrapText="1"/>
    </xf>
    <xf numFmtId="0" fontId="50" fillId="0" borderId="0" xfId="0" applyFont="1" applyAlignment="1">
      <alignment horizontal="center" vertical="top" wrapText="1"/>
    </xf>
    <xf numFmtId="0" fontId="5" fillId="0" borderId="40" xfId="0" applyFont="1" applyBorder="1" applyAlignment="1">
      <alignment horizontal="right" vertical="center"/>
    </xf>
    <xf numFmtId="0" fontId="5" fillId="0" borderId="12" xfId="0" applyFont="1" applyBorder="1" applyAlignment="1">
      <alignment horizontal="right" vertical="center"/>
    </xf>
    <xf numFmtId="0" fontId="5" fillId="0" borderId="35" xfId="0" applyFont="1" applyBorder="1" applyAlignment="1">
      <alignment horizontal="center" vertical="top"/>
    </xf>
    <xf numFmtId="0" fontId="5" fillId="0" borderId="30" xfId="0" applyFont="1" applyBorder="1" applyAlignment="1">
      <alignment horizontal="center" vertical="top"/>
    </xf>
    <xf numFmtId="0" fontId="5" fillId="0" borderId="31" xfId="0" applyFont="1" applyBorder="1" applyAlignment="1">
      <alignment horizontal="center" vertical="top"/>
    </xf>
    <xf numFmtId="0" fontId="11" fillId="5" borderId="63" xfId="0" applyFont="1" applyFill="1" applyBorder="1" applyAlignment="1">
      <alignment horizontal="center" vertical="center" wrapText="1"/>
    </xf>
    <xf numFmtId="0" fontId="79" fillId="0" borderId="53" xfId="0" applyFont="1" applyBorder="1" applyAlignment="1">
      <alignment horizontal="center" vertical="top" wrapText="1"/>
    </xf>
    <xf numFmtId="0" fontId="79" fillId="0" borderId="4" xfId="0" applyFont="1" applyBorder="1" applyAlignment="1">
      <alignment horizontal="center" vertical="top" wrapText="1"/>
    </xf>
    <xf numFmtId="0" fontId="25" fillId="0" borderId="0" xfId="2" applyFont="1" applyBorder="1" applyAlignment="1">
      <alignment wrapText="1"/>
    </xf>
    <xf numFmtId="0" fontId="15" fillId="0" borderId="0" xfId="2" applyFont="1" applyBorder="1" applyAlignment="1">
      <alignment horizontal="right" vertical="center" indent="1"/>
    </xf>
    <xf numFmtId="0" fontId="2" fillId="0" borderId="0" xfId="6"/>
    <xf numFmtId="0" fontId="2" fillId="0" borderId="0" xfId="6" applyAlignment="1">
      <alignment horizontal="justify" vertical="top" wrapText="1"/>
    </xf>
    <xf numFmtId="0" fontId="2" fillId="0" borderId="0" xfId="6" applyAlignment="1">
      <alignment horizontal="justify"/>
    </xf>
    <xf numFmtId="0" fontId="95" fillId="0" borderId="0" xfId="6" applyFont="1" applyAlignment="1">
      <alignment horizontal="justify" vertical="top" wrapText="1"/>
    </xf>
    <xf numFmtId="0" fontId="2" fillId="0" borderId="0" xfId="6" applyAlignment="1">
      <alignment horizontal="left" vertical="top" wrapText="1" indent="2"/>
    </xf>
    <xf numFmtId="0" fontId="100" fillId="0" borderId="0" xfId="6" applyFont="1" applyAlignment="1">
      <alignment horizontal="centerContinuous" vertical="center"/>
    </xf>
    <xf numFmtId="0" fontId="101" fillId="0" borderId="0" xfId="6" applyFont="1" applyAlignment="1">
      <alignment horizontal="justify" vertical="top"/>
    </xf>
    <xf numFmtId="0" fontId="95" fillId="0" borderId="0" xfId="6" applyFont="1" applyAlignment="1">
      <alignment horizontal="justify" vertical="top"/>
    </xf>
    <xf numFmtId="0" fontId="104" fillId="0" borderId="0" xfId="6" applyFont="1" applyAlignment="1">
      <alignment horizontal="justify" vertical="top"/>
    </xf>
    <xf numFmtId="0" fontId="2" fillId="0" borderId="0" xfId="6" applyAlignment="1">
      <alignment horizontal="justify" vertical="top"/>
    </xf>
    <xf numFmtId="0" fontId="109" fillId="0" borderId="0" xfId="6" applyFont="1" applyAlignment="1">
      <alignment horizontal="justify" vertical="top"/>
    </xf>
    <xf numFmtId="0" fontId="2" fillId="0" borderId="0" xfId="6" applyAlignment="1">
      <alignment vertical="top"/>
    </xf>
    <xf numFmtId="0" fontId="110" fillId="0" borderId="0" xfId="6" applyFont="1" applyAlignment="1">
      <alignment horizontal="justify" vertical="top" wrapText="1"/>
    </xf>
    <xf numFmtId="0" fontId="98" fillId="0" borderId="0" xfId="6" applyFont="1" applyAlignment="1">
      <alignment horizontal="justify" vertical="top" wrapText="1"/>
    </xf>
    <xf numFmtId="0" fontId="21" fillId="0" borderId="0" xfId="6" applyFont="1" applyAlignment="1">
      <alignment horizontal="justify" vertical="top" wrapText="1"/>
    </xf>
    <xf numFmtId="0" fontId="103" fillId="0" borderId="0" xfId="6" applyFont="1" applyAlignment="1">
      <alignment horizontal="center" vertical="center" wrapText="1"/>
    </xf>
    <xf numFmtId="0" fontId="115" fillId="0" borderId="0" xfId="6" applyFont="1" applyAlignment="1">
      <alignment horizontal="left" vertical="top" wrapText="1" indent="1"/>
    </xf>
    <xf numFmtId="0" fontId="2" fillId="0" borderId="0" xfId="6" applyAlignment="1">
      <alignment horizontal="left" vertical="top" wrapText="1" indent="3"/>
    </xf>
    <xf numFmtId="0" fontId="2" fillId="0" borderId="0" xfId="6" applyAlignment="1">
      <alignment wrapText="1"/>
    </xf>
    <xf numFmtId="0" fontId="3" fillId="0" borderId="144" xfId="6" applyFont="1" applyBorder="1" applyAlignment="1">
      <alignment horizontal="justify" vertical="center" wrapText="1"/>
    </xf>
    <xf numFmtId="0" fontId="3" fillId="0" borderId="0" xfId="6" applyFont="1" applyAlignment="1">
      <alignment horizontal="left" vertical="top" wrapText="1" indent="3"/>
    </xf>
    <xf numFmtId="0" fontId="2" fillId="0" borderId="0" xfId="6" applyAlignment="1">
      <alignment vertical="top" wrapText="1"/>
    </xf>
    <xf numFmtId="0" fontId="93" fillId="0" borderId="0" xfId="6" applyFont="1" applyAlignment="1">
      <alignment horizontal="centerContinuous"/>
    </xf>
    <xf numFmtId="0" fontId="102" fillId="14" borderId="0" xfId="6" applyFont="1" applyFill="1" applyAlignment="1">
      <alignment horizontal="center" vertical="center" wrapText="1"/>
    </xf>
    <xf numFmtId="0" fontId="114" fillId="14" borderId="0" xfId="6" applyFont="1" applyFill="1" applyAlignment="1">
      <alignment horizontal="center" vertical="center" wrapText="1"/>
    </xf>
    <xf numFmtId="0" fontId="121" fillId="6" borderId="104" xfId="0" applyFont="1" applyFill="1" applyBorder="1" applyAlignment="1" applyProtection="1">
      <alignment wrapText="1"/>
      <protection locked="0"/>
    </xf>
    <xf numFmtId="0" fontId="121" fillId="6" borderId="105" xfId="0" applyFont="1" applyFill="1" applyBorder="1" applyAlignment="1" applyProtection="1">
      <alignment wrapText="1"/>
      <protection locked="0"/>
    </xf>
    <xf numFmtId="0" fontId="39" fillId="6" borderId="67" xfId="0" applyFont="1" applyFill="1" applyBorder="1" applyAlignment="1" applyProtection="1">
      <alignment horizontal="left" vertical="center"/>
      <protection locked="0"/>
    </xf>
    <xf numFmtId="0" fontId="2" fillId="15" borderId="0" xfId="6" applyFill="1"/>
    <xf numFmtId="0" fontId="2" fillId="13" borderId="0" xfId="6" applyFill="1" applyAlignment="1">
      <alignment horizontal="justify" vertical="center" wrapText="1"/>
    </xf>
    <xf numFmtId="0" fontId="19" fillId="0" borderId="0" xfId="6" applyFont="1" applyAlignment="1">
      <alignment horizontal="left" vertical="top" wrapText="1" indent="2"/>
    </xf>
    <xf numFmtId="0" fontId="92" fillId="6" borderId="102" xfId="0" applyFont="1" applyFill="1" applyBorder="1" applyAlignment="1" applyProtection="1">
      <alignment horizontal="center" vertical="center" wrapText="1"/>
      <protection locked="0"/>
    </xf>
    <xf numFmtId="0" fontId="92" fillId="6" borderId="145" xfId="0" applyFont="1" applyFill="1" applyBorder="1" applyAlignment="1" applyProtection="1">
      <alignment vertical="center" wrapText="1"/>
      <protection locked="0"/>
    </xf>
    <xf numFmtId="0" fontId="3" fillId="6" borderId="22" xfId="0" applyFont="1" applyFill="1" applyBorder="1" applyAlignment="1" applyProtection="1">
      <alignment horizontal="center" vertical="center" wrapText="1"/>
      <protection locked="0"/>
    </xf>
    <xf numFmtId="0" fontId="69" fillId="0" borderId="145" xfId="0" applyFont="1" applyBorder="1" applyAlignment="1">
      <alignment horizontal="center" vertical="center"/>
    </xf>
    <xf numFmtId="0" fontId="2" fillId="0" borderId="0" xfId="6" applyAlignment="1">
      <alignment horizontal="left" vertical="top" wrapText="1" indent="2"/>
    </xf>
    <xf numFmtId="0" fontId="2" fillId="0" borderId="0" xfId="1" applyAlignment="1">
      <alignment horizontal="left" vertical="top" wrapText="1" indent="2"/>
    </xf>
    <xf numFmtId="0" fontId="5" fillId="0" borderId="0" xfId="6" applyFont="1" applyAlignment="1">
      <alignment horizontal="center" vertical="center" wrapText="1"/>
    </xf>
    <xf numFmtId="0" fontId="2" fillId="0" borderId="0" xfId="6" applyAlignment="1">
      <alignment horizontal="center" vertical="center" wrapText="1"/>
    </xf>
    <xf numFmtId="0" fontId="2" fillId="0" borderId="0" xfId="6" applyAlignment="1">
      <alignment horizontal="justify" vertical="top" wrapText="1"/>
    </xf>
    <xf numFmtId="0" fontId="3" fillId="0" borderId="0" xfId="6" applyFont="1" applyAlignment="1">
      <alignment horizontal="justify" vertical="top" wrapText="1"/>
    </xf>
    <xf numFmtId="0" fontId="95" fillId="0" borderId="0" xfId="6" applyFont="1" applyAlignment="1">
      <alignment horizontal="justify" vertical="center" wrapText="1"/>
    </xf>
    <xf numFmtId="0" fontId="3" fillId="0" borderId="0" xfId="6" applyFont="1" applyAlignment="1">
      <alignment horizontal="justify" vertical="center" wrapText="1"/>
    </xf>
    <xf numFmtId="0" fontId="95" fillId="0" borderId="0" xfId="6" applyFont="1" applyAlignment="1">
      <alignment horizontal="justify" vertical="top" wrapText="1"/>
    </xf>
    <xf numFmtId="0" fontId="96" fillId="0" borderId="0" xfId="6" applyFont="1" applyAlignment="1">
      <alignment horizontal="justify" vertical="top" wrapText="1"/>
    </xf>
    <xf numFmtId="0" fontId="97" fillId="0" borderId="0" xfId="6" applyFont="1" applyAlignment="1">
      <alignment horizontal="justify" vertical="top" wrapText="1"/>
    </xf>
    <xf numFmtId="0" fontId="2" fillId="6" borderId="67" xfId="0" applyFont="1" applyFill="1" applyBorder="1" applyAlignment="1" applyProtection="1">
      <alignment horizontal="left" vertical="center" wrapText="1"/>
      <protection locked="0"/>
    </xf>
    <xf numFmtId="0" fontId="0" fillId="6" borderId="67" xfId="0" applyFill="1" applyBorder="1" applyAlignment="1" applyProtection="1">
      <alignment horizontal="left" vertical="center" wrapText="1"/>
      <protection locked="0"/>
    </xf>
    <xf numFmtId="0" fontId="0" fillId="6" borderId="68" xfId="0" applyFill="1" applyBorder="1" applyAlignment="1" applyProtection="1">
      <alignment horizontal="left" vertical="center" wrapText="1"/>
      <protection locked="0"/>
    </xf>
    <xf numFmtId="0" fontId="39" fillId="6" borderId="67" xfId="0" applyFont="1" applyFill="1" applyBorder="1" applyAlignment="1" applyProtection="1">
      <alignment horizontal="left" vertical="center"/>
      <protection locked="0"/>
    </xf>
    <xf numFmtId="0" fontId="39" fillId="6" borderId="68" xfId="0" applyFont="1" applyFill="1" applyBorder="1" applyAlignment="1" applyProtection="1">
      <alignment horizontal="left" vertical="center"/>
      <protection locked="0"/>
    </xf>
    <xf numFmtId="0" fontId="85" fillId="0" borderId="0" xfId="0" applyFont="1" applyAlignment="1">
      <alignment horizontal="left" wrapText="1"/>
    </xf>
    <xf numFmtId="0" fontId="31" fillId="0" borderId="143" xfId="2" applyFont="1" applyBorder="1" applyAlignment="1">
      <alignment horizontal="left"/>
    </xf>
    <xf numFmtId="0" fontId="86" fillId="0" borderId="0" xfId="0" applyFont="1" applyAlignment="1">
      <alignment horizontal="left" vertical="top" wrapText="1"/>
    </xf>
    <xf numFmtId="0" fontId="41" fillId="0" borderId="0" xfId="0" applyFont="1" applyAlignment="1">
      <alignment horizontal="center" vertical="center"/>
    </xf>
    <xf numFmtId="0" fontId="2" fillId="0" borderId="0" xfId="0" applyFont="1" applyAlignment="1">
      <alignment horizontal="center" vertical="top" wrapText="1"/>
    </xf>
    <xf numFmtId="0" fontId="41" fillId="0" borderId="0" xfId="0" applyFont="1" applyAlignment="1">
      <alignment horizontal="center" vertical="top" wrapText="1"/>
    </xf>
    <xf numFmtId="0" fontId="3" fillId="0" borderId="142" xfId="0" applyFont="1" applyBorder="1" applyAlignment="1">
      <alignment horizontal="center" wrapText="1"/>
    </xf>
    <xf numFmtId="0" fontId="3" fillId="0" borderId="133" xfId="0" applyFont="1" applyBorder="1" applyAlignment="1">
      <alignment horizontal="center" vertical="top" wrapText="1"/>
    </xf>
    <xf numFmtId="0" fontId="57" fillId="0" borderId="73" xfId="0" applyFont="1" applyBorder="1" applyAlignment="1">
      <alignment horizontal="center" vertical="center" wrapText="1"/>
    </xf>
    <xf numFmtId="0" fontId="57" fillId="0" borderId="53" xfId="0" applyFont="1" applyBorder="1" applyAlignment="1">
      <alignment horizontal="center" vertical="center" wrapText="1"/>
    </xf>
    <xf numFmtId="0" fontId="57" fillId="0" borderId="108" xfId="0" applyFont="1" applyBorder="1" applyAlignment="1">
      <alignment horizontal="center" vertical="center" wrapText="1"/>
    </xf>
    <xf numFmtId="0" fontId="8" fillId="4" borderId="0" xfId="0" applyFont="1" applyFill="1" applyAlignment="1">
      <alignment horizontal="center" vertical="center" wrapText="1"/>
    </xf>
    <xf numFmtId="0" fontId="8" fillId="4" borderId="19" xfId="0" applyFont="1" applyFill="1" applyBorder="1" applyAlignment="1">
      <alignment horizontal="center" vertical="center" wrapText="1"/>
    </xf>
    <xf numFmtId="0" fontId="16" fillId="6" borderId="12" xfId="0" applyFont="1" applyFill="1" applyBorder="1" applyAlignment="1" applyProtection="1">
      <alignment horizontal="center" vertical="center" textRotation="90" wrapText="1"/>
      <protection locked="0"/>
    </xf>
    <xf numFmtId="0" fontId="16" fillId="6" borderId="106" xfId="0" applyFont="1" applyFill="1" applyBorder="1" applyAlignment="1" applyProtection="1">
      <alignment horizontal="center" vertical="center" textRotation="90" wrapText="1"/>
      <protection locked="0"/>
    </xf>
    <xf numFmtId="0" fontId="28" fillId="6" borderId="12" xfId="0" applyFont="1" applyFill="1" applyBorder="1" applyAlignment="1" applyProtection="1">
      <alignment horizontal="center" vertical="center" wrapText="1"/>
      <protection locked="0"/>
    </xf>
    <xf numFmtId="0" fontId="28" fillId="6" borderId="82" xfId="0" applyFont="1" applyFill="1" applyBorder="1" applyAlignment="1" applyProtection="1">
      <alignment horizontal="center" vertical="center" wrapText="1"/>
      <protection locked="0"/>
    </xf>
    <xf numFmtId="0" fontId="65" fillId="6" borderId="72" xfId="0" applyFont="1" applyFill="1" applyBorder="1" applyAlignment="1" applyProtection="1">
      <alignment horizontal="center" vertical="center" textRotation="90" wrapText="1"/>
      <protection locked="0"/>
    </xf>
    <xf numFmtId="0" fontId="65" fillId="6" borderId="83" xfId="0" applyFont="1" applyFill="1" applyBorder="1" applyAlignment="1" applyProtection="1">
      <alignment horizontal="center" vertical="center" textRotation="90" wrapText="1"/>
      <protection locked="0"/>
    </xf>
    <xf numFmtId="0" fontId="28" fillId="6" borderId="84" xfId="0" applyFont="1" applyFill="1" applyBorder="1" applyAlignment="1" applyProtection="1">
      <alignment horizontal="center" vertical="center" wrapText="1"/>
      <protection locked="0"/>
    </xf>
    <xf numFmtId="0" fontId="65" fillId="6" borderId="116" xfId="0" applyFont="1" applyFill="1" applyBorder="1" applyAlignment="1" applyProtection="1">
      <alignment horizontal="center" vertical="center" textRotation="90" wrapText="1"/>
      <protection locked="0"/>
    </xf>
    <xf numFmtId="0" fontId="28" fillId="6" borderId="106" xfId="0" applyFont="1" applyFill="1" applyBorder="1" applyAlignment="1" applyProtection="1">
      <alignment horizontal="center" vertical="center" wrapText="1"/>
      <protection locked="0"/>
    </xf>
    <xf numFmtId="0" fontId="65" fillId="6" borderId="107" xfId="0" applyFont="1" applyFill="1" applyBorder="1" applyAlignment="1" applyProtection="1">
      <alignment horizontal="center" vertical="center" textRotation="90" wrapText="1"/>
      <protection locked="0"/>
    </xf>
    <xf numFmtId="0" fontId="30" fillId="5" borderId="16" xfId="0" applyFont="1" applyFill="1" applyBorder="1" applyAlignment="1">
      <alignment horizontal="center" vertical="top" wrapText="1"/>
    </xf>
    <xf numFmtId="0" fontId="30" fillId="5" borderId="85" xfId="0" applyFont="1" applyFill="1" applyBorder="1" applyAlignment="1">
      <alignment horizontal="center" vertical="top" wrapText="1"/>
    </xf>
    <xf numFmtId="0" fontId="30" fillId="5" borderId="86" xfId="0" applyFont="1" applyFill="1" applyBorder="1" applyAlignment="1">
      <alignment horizontal="center" vertical="top" wrapText="1"/>
    </xf>
    <xf numFmtId="0" fontId="30" fillId="5" borderId="87" xfId="0" applyFont="1" applyFill="1" applyBorder="1" applyAlignment="1">
      <alignment horizontal="center" vertical="top" wrapText="1"/>
    </xf>
    <xf numFmtId="0" fontId="56" fillId="6" borderId="74" xfId="0" applyFont="1" applyFill="1" applyBorder="1" applyAlignment="1" applyProtection="1">
      <alignment horizontal="center" vertical="center" wrapText="1"/>
      <protection locked="0"/>
    </xf>
    <xf numFmtId="0" fontId="56" fillId="6" borderId="75" xfId="0" applyFont="1" applyFill="1" applyBorder="1" applyAlignment="1" applyProtection="1">
      <alignment horizontal="center" vertical="center" wrapText="1"/>
      <protection locked="0"/>
    </xf>
    <xf numFmtId="0" fontId="56" fillId="6" borderId="109" xfId="0" applyFont="1" applyFill="1" applyBorder="1" applyAlignment="1" applyProtection="1">
      <alignment horizontal="center" vertical="center" wrapText="1"/>
      <protection locked="0"/>
    </xf>
    <xf numFmtId="0" fontId="29" fillId="0" borderId="76" xfId="0" applyFont="1" applyBorder="1" applyAlignment="1">
      <alignment horizontal="center" vertical="center" textRotation="90"/>
    </xf>
    <xf numFmtId="0" fontId="29" fillId="0" borderId="4" xfId="0" applyFont="1" applyBorder="1" applyAlignment="1">
      <alignment horizontal="center" vertical="center" textRotation="90"/>
    </xf>
    <xf numFmtId="0" fontId="29" fillId="0" borderId="110" xfId="0" applyFont="1" applyBorder="1" applyAlignment="1">
      <alignment horizontal="center" vertical="center" textRotation="90"/>
    </xf>
    <xf numFmtId="0" fontId="8" fillId="4" borderId="6"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66" fillId="0" borderId="88" xfId="0" applyFont="1" applyBorder="1" applyAlignment="1">
      <alignment horizontal="center" vertical="center"/>
    </xf>
    <xf numFmtId="0" fontId="66" fillId="0" borderId="89" xfId="0" applyFont="1" applyBorder="1" applyAlignment="1">
      <alignment horizontal="center" vertical="center"/>
    </xf>
    <xf numFmtId="0" fontId="66" fillId="0" borderId="90" xfId="0" applyFont="1" applyBorder="1" applyAlignment="1">
      <alignment horizontal="center" vertical="center"/>
    </xf>
    <xf numFmtId="0" fontId="30" fillId="4" borderId="91" xfId="0" applyFont="1" applyFill="1" applyBorder="1" applyAlignment="1">
      <alignment horizontal="center" vertical="top" wrapText="1"/>
    </xf>
    <xf numFmtId="0" fontId="30" fillId="4" borderId="93" xfId="0" applyFont="1" applyFill="1" applyBorder="1" applyAlignment="1">
      <alignment horizontal="center" vertical="top" wrapText="1"/>
    </xf>
    <xf numFmtId="0" fontId="55" fillId="3" borderId="10" xfId="0" applyFont="1" applyFill="1" applyBorder="1" applyAlignment="1">
      <alignment horizontal="center" vertical="center" textRotation="90" wrapText="1"/>
    </xf>
    <xf numFmtId="0" fontId="55" fillId="3" borderId="40" xfId="0" applyFont="1" applyFill="1" applyBorder="1" applyAlignment="1">
      <alignment horizontal="center" vertical="center" textRotation="90" wrapText="1"/>
    </xf>
    <xf numFmtId="0" fontId="55" fillId="3" borderId="118" xfId="0" applyFont="1" applyFill="1" applyBorder="1" applyAlignment="1">
      <alignment horizontal="center" vertical="center" textRotation="90" wrapText="1"/>
    </xf>
    <xf numFmtId="49" fontId="87" fillId="6" borderId="84" xfId="0" applyNumberFormat="1" applyFont="1" applyFill="1" applyBorder="1" applyAlignment="1" applyProtection="1">
      <alignment horizontal="center" vertical="center" textRotation="90" wrapText="1"/>
      <protection locked="0"/>
    </xf>
    <xf numFmtId="49" fontId="87" fillId="6" borderId="12" xfId="0" applyNumberFormat="1" applyFont="1" applyFill="1" applyBorder="1" applyAlignment="1" applyProtection="1">
      <alignment horizontal="center" vertical="center" textRotation="90" wrapText="1"/>
      <protection locked="0"/>
    </xf>
    <xf numFmtId="49" fontId="87" fillId="6" borderId="106" xfId="0" applyNumberFormat="1" applyFont="1" applyFill="1" applyBorder="1" applyAlignment="1" applyProtection="1">
      <alignment horizontal="center" vertical="center" textRotation="90" wrapText="1"/>
      <protection locked="0"/>
    </xf>
    <xf numFmtId="0" fontId="29" fillId="6" borderId="84" xfId="0" applyFont="1" applyFill="1" applyBorder="1" applyAlignment="1" applyProtection="1">
      <alignment horizontal="center" vertical="center" wrapText="1"/>
      <protection locked="0"/>
    </xf>
    <xf numFmtId="0" fontId="29" fillId="6" borderId="12" xfId="0" applyFont="1" applyFill="1" applyBorder="1" applyAlignment="1" applyProtection="1">
      <alignment horizontal="center" vertical="center" wrapText="1"/>
      <protection locked="0"/>
    </xf>
    <xf numFmtId="0" fontId="29" fillId="6" borderId="106" xfId="0" applyFont="1" applyFill="1" applyBorder="1" applyAlignment="1" applyProtection="1">
      <alignment horizontal="center" vertical="center" wrapText="1"/>
      <protection locked="0"/>
    </xf>
    <xf numFmtId="0" fontId="55" fillId="6" borderId="12" xfId="0" applyFont="1" applyFill="1" applyBorder="1" applyAlignment="1" applyProtection="1">
      <alignment horizontal="center" vertical="center" wrapText="1"/>
      <protection locked="0"/>
    </xf>
    <xf numFmtId="0" fontId="55" fillId="6" borderId="106" xfId="0" applyFont="1" applyFill="1" applyBorder="1" applyAlignment="1" applyProtection="1">
      <alignment horizontal="center" vertical="center" wrapText="1"/>
      <protection locked="0"/>
    </xf>
    <xf numFmtId="0" fontId="54" fillId="6" borderId="72" xfId="0" applyFont="1" applyFill="1" applyBorder="1" applyAlignment="1" applyProtection="1">
      <alignment horizontal="center" vertical="center" wrapText="1"/>
      <protection locked="0"/>
    </xf>
    <xf numFmtId="0" fontId="54" fillId="6" borderId="107" xfId="0" applyFont="1" applyFill="1" applyBorder="1" applyAlignment="1" applyProtection="1">
      <alignment horizontal="center" vertical="center" wrapText="1"/>
      <protection locked="0"/>
    </xf>
    <xf numFmtId="0" fontId="16" fillId="6" borderId="94" xfId="0" applyFont="1" applyFill="1" applyBorder="1" applyAlignment="1" applyProtection="1">
      <alignment horizontal="center" vertical="center"/>
      <protection locked="0"/>
    </xf>
    <xf numFmtId="0" fontId="16" fillId="6" borderId="96" xfId="0" applyFont="1" applyFill="1" applyBorder="1" applyAlignment="1" applyProtection="1">
      <alignment horizontal="center" vertical="center"/>
      <protection locked="0"/>
    </xf>
    <xf numFmtId="0" fontId="16" fillId="6" borderId="98" xfId="0" applyFont="1" applyFill="1" applyBorder="1" applyAlignment="1" applyProtection="1">
      <alignment horizontal="center" vertical="center"/>
      <protection locked="0"/>
    </xf>
    <xf numFmtId="0" fontId="16" fillId="6" borderId="111" xfId="0" applyFont="1" applyFill="1" applyBorder="1" applyAlignment="1" applyProtection="1">
      <alignment horizontal="center" vertical="center"/>
      <protection locked="0"/>
    </xf>
    <xf numFmtId="0" fontId="71" fillId="0" borderId="95" xfId="0" applyFont="1" applyBorder="1" applyAlignment="1">
      <alignment horizontal="center" vertical="center" wrapText="1"/>
    </xf>
    <xf numFmtId="0" fontId="71" fillId="0" borderId="97" xfId="0" applyFont="1" applyBorder="1" applyAlignment="1">
      <alignment horizontal="center" vertical="center" wrapText="1"/>
    </xf>
    <xf numFmtId="0" fontId="71" fillId="0" borderId="114" xfId="0" applyFont="1" applyBorder="1" applyAlignment="1">
      <alignment horizontal="center" vertical="center" wrapText="1"/>
    </xf>
    <xf numFmtId="0" fontId="45" fillId="6" borderId="115" xfId="0" applyFont="1" applyFill="1" applyBorder="1" applyAlignment="1" applyProtection="1">
      <alignment horizontal="center" vertical="center" wrapText="1"/>
      <protection locked="0"/>
    </xf>
    <xf numFmtId="0" fontId="45" fillId="6" borderId="56" xfId="0" applyFont="1" applyFill="1" applyBorder="1" applyAlignment="1" applyProtection="1">
      <alignment horizontal="center" vertical="center" wrapText="1"/>
      <protection locked="0"/>
    </xf>
    <xf numFmtId="0" fontId="45" fillId="6" borderId="71" xfId="0" applyFont="1" applyFill="1" applyBorder="1" applyAlignment="1" applyProtection="1">
      <alignment horizontal="center" vertical="center" wrapText="1"/>
      <protection locked="0"/>
    </xf>
    <xf numFmtId="0" fontId="45" fillId="6" borderId="117" xfId="0" applyFont="1" applyFill="1" applyBorder="1" applyAlignment="1" applyProtection="1">
      <alignment horizontal="center" vertical="center" wrapText="1"/>
      <protection locked="0"/>
    </xf>
    <xf numFmtId="49" fontId="87" fillId="6" borderId="119" xfId="0" applyNumberFormat="1" applyFont="1" applyFill="1" applyBorder="1" applyAlignment="1" applyProtection="1">
      <alignment horizontal="center" vertical="center" textRotation="90" wrapText="1"/>
      <protection locked="0"/>
    </xf>
    <xf numFmtId="0" fontId="29" fillId="6" borderId="119" xfId="0" applyFont="1" applyFill="1" applyBorder="1" applyAlignment="1" applyProtection="1">
      <alignment horizontal="center" vertical="center" wrapText="1"/>
      <protection locked="0"/>
    </xf>
    <xf numFmtId="0" fontId="31" fillId="6" borderId="119" xfId="0" applyFont="1" applyFill="1" applyBorder="1" applyAlignment="1" applyProtection="1">
      <alignment horizontal="center" vertical="center" textRotation="90" wrapText="1"/>
      <protection locked="0"/>
    </xf>
    <xf numFmtId="0" fontId="31" fillId="6" borderId="12" xfId="0" applyFont="1" applyFill="1" applyBorder="1" applyAlignment="1" applyProtection="1">
      <alignment horizontal="center" vertical="center" textRotation="90" wrapText="1"/>
      <protection locked="0"/>
    </xf>
    <xf numFmtId="0" fontId="31" fillId="6" borderId="106" xfId="0" applyFont="1" applyFill="1" applyBorder="1" applyAlignment="1" applyProtection="1">
      <alignment horizontal="center" vertical="center" textRotation="90" wrapText="1"/>
      <protection locked="0"/>
    </xf>
    <xf numFmtId="0" fontId="28" fillId="6" borderId="73" xfId="0" applyFont="1" applyFill="1" applyBorder="1" applyAlignment="1" applyProtection="1">
      <alignment horizontal="center" vertical="center" wrapText="1"/>
      <protection locked="0"/>
    </xf>
    <xf numFmtId="0" fontId="28" fillId="6" borderId="53" xfId="0" applyFont="1" applyFill="1" applyBorder="1" applyAlignment="1" applyProtection="1">
      <alignment horizontal="center" vertical="center" wrapText="1"/>
      <protection locked="0"/>
    </xf>
    <xf numFmtId="0" fontId="28" fillId="6" borderId="108" xfId="0" applyFont="1" applyFill="1" applyBorder="1" applyAlignment="1" applyProtection="1">
      <alignment horizontal="center" vertical="center" wrapText="1"/>
      <protection locked="0"/>
    </xf>
    <xf numFmtId="0" fontId="68" fillId="6" borderId="119" xfId="0" applyFont="1" applyFill="1" applyBorder="1" applyAlignment="1" applyProtection="1">
      <alignment horizontal="center" vertical="center" wrapText="1"/>
      <protection locked="0"/>
    </xf>
    <xf numFmtId="0" fontId="68" fillId="6" borderId="12" xfId="0" applyFont="1" applyFill="1" applyBorder="1" applyAlignment="1" applyProtection="1">
      <alignment horizontal="center" vertical="center" wrapText="1"/>
      <protection locked="0"/>
    </xf>
    <xf numFmtId="0" fontId="68" fillId="6" borderId="106" xfId="0" applyFont="1" applyFill="1" applyBorder="1" applyAlignment="1" applyProtection="1">
      <alignment horizontal="center" vertical="center" wrapText="1"/>
      <protection locked="0"/>
    </xf>
    <xf numFmtId="0" fontId="54" fillId="6" borderId="120" xfId="0" applyFont="1" applyFill="1" applyBorder="1" applyAlignment="1" applyProtection="1">
      <alignment horizontal="center" vertical="center" wrapText="1"/>
      <protection locked="0"/>
    </xf>
    <xf numFmtId="0" fontId="45" fillId="6" borderId="121" xfId="0" applyFont="1" applyFill="1" applyBorder="1" applyAlignment="1" applyProtection="1">
      <alignment horizontal="center" vertical="center" wrapText="1"/>
      <protection locked="0"/>
    </xf>
    <xf numFmtId="0" fontId="28" fillId="6" borderId="119" xfId="0" applyFont="1" applyFill="1" applyBorder="1" applyAlignment="1" applyProtection="1">
      <alignment horizontal="center" vertical="center" wrapText="1"/>
      <protection locked="0"/>
    </xf>
    <xf numFmtId="0" fontId="65" fillId="6" borderId="120" xfId="0" applyFont="1" applyFill="1" applyBorder="1" applyAlignment="1" applyProtection="1">
      <alignment horizontal="center" vertical="center" textRotation="90" wrapText="1"/>
      <protection locked="0"/>
    </xf>
    <xf numFmtId="0" fontId="80" fillId="0" borderId="0" xfId="0" applyFont="1" applyAlignment="1">
      <alignment horizontal="center"/>
    </xf>
    <xf numFmtId="0" fontId="86"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vertical="top" wrapText="1"/>
    </xf>
    <xf numFmtId="0" fontId="27" fillId="4" borderId="38"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90" fillId="0" borderId="0" xfId="0" applyFont="1" applyAlignment="1">
      <alignment horizontal="left" wrapText="1"/>
    </xf>
    <xf numFmtId="0" fontId="66" fillId="0" borderId="51" xfId="0" applyFont="1" applyBorder="1" applyAlignment="1">
      <alignment horizontal="center"/>
    </xf>
    <xf numFmtId="0" fontId="83" fillId="0" borderId="21" xfId="2" applyFont="1" applyBorder="1" applyAlignment="1">
      <alignment horizontal="left"/>
    </xf>
    <xf numFmtId="0" fontId="82" fillId="4" borderId="57" xfId="0" applyFont="1" applyFill="1" applyBorder="1" applyAlignment="1">
      <alignment horizontal="center" vertical="center"/>
    </xf>
    <xf numFmtId="0" fontId="84" fillId="6" borderId="130" xfId="0" applyFont="1" applyFill="1" applyBorder="1" applyAlignment="1" applyProtection="1">
      <alignment horizontal="left" vertical="top" wrapText="1"/>
      <protection locked="0"/>
    </xf>
    <xf numFmtId="0" fontId="84" fillId="6" borderId="131" xfId="0" applyFont="1" applyFill="1" applyBorder="1" applyAlignment="1" applyProtection="1">
      <alignment horizontal="left" vertical="top" wrapText="1"/>
      <protection locked="0"/>
    </xf>
    <xf numFmtId="0" fontId="84" fillId="6" borderId="132" xfId="0" applyFont="1" applyFill="1" applyBorder="1" applyAlignment="1" applyProtection="1">
      <alignment horizontal="left" vertical="top" wrapText="1"/>
      <protection locked="0"/>
    </xf>
    <xf numFmtId="0" fontId="120" fillId="0" borderId="0" xfId="0" applyFont="1" applyAlignment="1">
      <alignment horizontal="center" vertical="center"/>
    </xf>
    <xf numFmtId="0" fontId="41" fillId="0" borderId="0" xfId="0" applyFont="1" applyAlignment="1">
      <alignment horizontal="left" vertical="top"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3" fillId="0" borderId="0" xfId="0" applyFont="1" applyAlignment="1">
      <alignment horizont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43" fillId="0" borderId="0" xfId="0" applyFont="1" applyAlignment="1">
      <alignment horizontal="center" vertical="center" textRotation="90"/>
    </xf>
    <xf numFmtId="0" fontId="2" fillId="0" borderId="29" xfId="0" applyFont="1" applyBorder="1" applyAlignment="1">
      <alignment horizontal="center" vertical="center" textRotation="90"/>
    </xf>
    <xf numFmtId="0" fontId="0" fillId="0" borderId="29" xfId="0" applyBorder="1" applyAlignment="1">
      <alignment horizontal="center" vertical="center" textRotation="90"/>
    </xf>
    <xf numFmtId="0" fontId="124" fillId="16" borderId="146" xfId="0" applyFont="1" applyFill="1" applyBorder="1" applyAlignment="1">
      <alignment horizontal="center" vertical="center"/>
    </xf>
    <xf numFmtId="0" fontId="125" fillId="16" borderId="146" xfId="0" applyFont="1" applyFill="1" applyBorder="1" applyAlignment="1">
      <alignment horizontal="center" vertical="center"/>
    </xf>
    <xf numFmtId="0" fontId="126" fillId="0" borderId="147" xfId="0" applyFont="1" applyBorder="1" applyAlignment="1">
      <alignment horizontal="center" vertical="center"/>
    </xf>
    <xf numFmtId="0" fontId="124" fillId="16" borderId="148" xfId="0" applyFont="1" applyFill="1" applyBorder="1" applyAlignment="1">
      <alignment horizontal="center" vertical="center"/>
    </xf>
    <xf numFmtId="0" fontId="125" fillId="16" borderId="148" xfId="0" applyFont="1" applyFill="1" applyBorder="1" applyAlignment="1">
      <alignment horizontal="center" vertical="center"/>
    </xf>
    <xf numFmtId="0" fontId="126" fillId="0" borderId="148" xfId="0" applyFont="1" applyBorder="1" applyAlignment="1">
      <alignment horizontal="center" vertical="center"/>
    </xf>
    <xf numFmtId="0" fontId="124" fillId="16" borderId="149" xfId="0" applyFont="1" applyFill="1" applyBorder="1" applyAlignment="1">
      <alignment horizontal="center" vertical="center"/>
    </xf>
    <xf numFmtId="0" fontId="125" fillId="16" borderId="149" xfId="0" applyFont="1" applyFill="1" applyBorder="1" applyAlignment="1">
      <alignment horizontal="center" vertical="center"/>
    </xf>
    <xf numFmtId="0" fontId="127" fillId="16" borderId="146" xfId="0" applyFont="1" applyFill="1" applyBorder="1" applyAlignment="1">
      <alignment wrapText="1"/>
    </xf>
    <xf numFmtId="0" fontId="127" fillId="16" borderId="148" xfId="0" applyFont="1" applyFill="1" applyBorder="1" applyAlignment="1">
      <alignment wrapText="1"/>
    </xf>
    <xf numFmtId="0" fontId="127" fillId="16" borderId="149" xfId="0" applyFont="1" applyFill="1" applyBorder="1" applyAlignment="1">
      <alignment wrapText="1"/>
    </xf>
    <xf numFmtId="0" fontId="45" fillId="6" borderId="12" xfId="0" applyFont="1" applyFill="1" applyBorder="1" applyAlignment="1" applyProtection="1">
      <alignment horizontal="justify" vertical="center" wrapText="1"/>
      <protection locked="0"/>
    </xf>
    <xf numFmtId="0" fontId="45" fillId="6" borderId="82" xfId="0" applyFont="1" applyFill="1" applyBorder="1" applyAlignment="1" applyProtection="1">
      <alignment horizontal="justify" vertical="center" wrapText="1"/>
      <protection locked="0"/>
    </xf>
    <xf numFmtId="0" fontId="128" fillId="16" borderId="146" xfId="0" applyFont="1" applyFill="1" applyBorder="1" applyAlignment="1">
      <alignment wrapText="1"/>
    </xf>
    <xf numFmtId="0" fontId="129" fillId="16" borderId="146" xfId="0" applyFont="1" applyFill="1" applyBorder="1" applyAlignment="1">
      <alignment horizontal="center" vertical="center"/>
    </xf>
    <xf numFmtId="0" fontId="130" fillId="16" borderId="146" xfId="0" applyFont="1" applyFill="1" applyBorder="1" applyAlignment="1">
      <alignment horizontal="center" vertical="center"/>
    </xf>
    <xf numFmtId="0" fontId="131" fillId="0" borderId="147" xfId="0" applyFont="1" applyBorder="1" applyAlignment="1">
      <alignment horizontal="center" vertical="center"/>
    </xf>
    <xf numFmtId="0" fontId="128" fillId="16" borderId="148" xfId="0" applyFont="1" applyFill="1" applyBorder="1" applyAlignment="1">
      <alignment wrapText="1"/>
    </xf>
    <xf numFmtId="0" fontId="129" fillId="16" borderId="148" xfId="0" applyFont="1" applyFill="1" applyBorder="1" applyAlignment="1">
      <alignment horizontal="center" vertical="center"/>
    </xf>
    <xf numFmtId="0" fontId="130" fillId="16" borderId="148" xfId="0" applyFont="1" applyFill="1" applyBorder="1" applyAlignment="1">
      <alignment horizontal="center" vertical="center"/>
    </xf>
    <xf numFmtId="0" fontId="131" fillId="0" borderId="148" xfId="0" applyFont="1" applyBorder="1" applyAlignment="1">
      <alignment horizontal="center" vertical="center"/>
    </xf>
    <xf numFmtId="0" fontId="128" fillId="16" borderId="149" xfId="0" applyFont="1" applyFill="1" applyBorder="1" applyAlignment="1">
      <alignment wrapText="1"/>
    </xf>
    <xf numFmtId="0" fontId="129" fillId="16" borderId="149" xfId="0" applyFont="1" applyFill="1" applyBorder="1" applyAlignment="1">
      <alignment horizontal="center" vertical="center"/>
    </xf>
    <xf numFmtId="0" fontId="130" fillId="16" borderId="149" xfId="0" applyFont="1" applyFill="1" applyBorder="1" applyAlignment="1">
      <alignment horizontal="center" vertical="center"/>
    </xf>
    <xf numFmtId="0" fontId="28" fillId="6" borderId="73" xfId="0" applyFont="1" applyFill="1" applyBorder="1" applyAlignment="1" applyProtection="1">
      <alignment horizontal="justify" vertical="center" wrapText="1"/>
      <protection locked="0"/>
    </xf>
    <xf numFmtId="0" fontId="28" fillId="6" borderId="53" xfId="0" applyFont="1" applyFill="1" applyBorder="1" applyAlignment="1" applyProtection="1">
      <alignment horizontal="justify" vertical="center" wrapText="1"/>
      <protection locked="0"/>
    </xf>
    <xf numFmtId="0" fontId="28" fillId="6" borderId="108" xfId="0" applyFont="1" applyFill="1" applyBorder="1" applyAlignment="1" applyProtection="1">
      <alignment horizontal="justify" vertical="center" wrapText="1"/>
      <protection locked="0"/>
    </xf>
  </cellXfs>
  <cellStyles count="7">
    <cellStyle name="Encabezado 1" xfId="2" builtinId="16"/>
    <cellStyle name="Normal" xfId="0" builtinId="0"/>
    <cellStyle name="Normal 2" xfId="1" xr:uid="{00000000-0005-0000-0000-000002000000}"/>
    <cellStyle name="Normal 3" xfId="5" xr:uid="{00000000-0005-0000-0000-000003000000}"/>
    <cellStyle name="Normal_12 04_PA07_Avance Ahorro_" xfId="6" xr:uid="{F5C27A6C-EFD6-410A-944D-79D6E325B511}"/>
    <cellStyle name="Normal_MAPA DE RIESGOS INSTITUCIONAL_ v1" xfId="4" xr:uid="{00000000-0005-0000-0000-000004000000}"/>
    <cellStyle name="Porcentaje" xfId="3" builtinId="5"/>
  </cellStyles>
  <dxfs count="26">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9" tint="-0.24994659260841701"/>
      </font>
      <fill>
        <patternFill>
          <bgColor rgb="FFFCCD78"/>
        </patternFill>
      </fill>
    </dxf>
    <dxf>
      <font>
        <color rgb="FF006100"/>
      </font>
      <fill>
        <patternFill>
          <bgColor rgb="FFC6EFCE"/>
        </patternFill>
      </fill>
    </dxf>
    <dxf>
      <font>
        <color rgb="FFCC9900"/>
      </font>
      <fill>
        <patternFill>
          <bgColor rgb="FFFFFF99"/>
        </patternFill>
      </fill>
    </dxf>
    <dxf>
      <font>
        <color rgb="FF9C5700"/>
      </font>
      <fill>
        <patternFill>
          <bgColor rgb="FFFFDC6D"/>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9" tint="-0.24994659260841701"/>
      </font>
      <fill>
        <patternFill>
          <bgColor rgb="FFFCCD78"/>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theme="9" tint="-0.24994659260841701"/>
      </font>
      <fill>
        <patternFill>
          <bgColor rgb="FFFCCD78"/>
        </patternFill>
      </fill>
    </dxf>
    <dxf>
      <font>
        <color theme="0"/>
      </font>
      <fill>
        <patternFill>
          <bgColor theme="0"/>
        </patternFill>
      </fill>
    </dxf>
    <dxf>
      <font>
        <b/>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border outline="0">
        <top style="thin">
          <color theme="7"/>
        </top>
      </border>
    </dxf>
    <dxf>
      <font>
        <b/>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0"/>
        <name val="Arial Narrow"/>
        <scheme val="none"/>
      </font>
      <fill>
        <patternFill patternType="solid">
          <fgColor theme="7"/>
          <bgColor theme="7"/>
        </patternFill>
      </fill>
      <alignment horizontal="center" vertical="top"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center" textRotation="0" indent="0" justifyLastLine="0" shrinkToFit="0" readingOrder="0"/>
    </dxf>
    <dxf>
      <font>
        <b val="0"/>
        <i val="0"/>
        <strike val="0"/>
        <condense val="0"/>
        <extend val="0"/>
        <outline val="0"/>
        <shadow val="0"/>
        <u val="none"/>
        <vertAlign val="baseline"/>
        <sz val="12"/>
        <color auto="1"/>
        <name val="Arial"/>
        <scheme val="none"/>
      </font>
      <alignment horizontal="center" vertical="center" textRotation="0" indent="0" justifyLastLine="0" shrinkToFit="0" readingOrder="0"/>
    </dxf>
    <dxf>
      <font>
        <b val="0"/>
        <i val="0"/>
        <strike val="0"/>
        <condense val="0"/>
        <extend val="0"/>
        <outline val="0"/>
        <shadow val="0"/>
        <u val="none"/>
        <vertAlign val="baseline"/>
        <sz val="10"/>
        <color auto="1"/>
        <name val="Arial Narrow"/>
        <scheme val="none"/>
      </font>
      <alignment horizontal="center" vertical="top" textRotation="0" wrapText="0" indent="0" justifyLastLine="0" shrinkToFit="0" readingOrder="0"/>
    </dxf>
  </dxfs>
  <tableStyles count="0" defaultTableStyle="TableStyleMedium9" defaultPivotStyle="PivotStyleLight16"/>
  <colors>
    <mruColors>
      <color rgb="FFAA1738"/>
      <color rgb="FFBC945B"/>
      <color rgb="FF52575D"/>
      <color rgb="FFFFDC6D"/>
      <color rgb="FFFFFF99"/>
      <color rgb="FFCC9900"/>
      <color rgb="FFFFFF00"/>
      <color rgb="FFDDDDDD"/>
      <color rgb="FFFF000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38254471999907"/>
          <c:y val="4.3900961812977264E-2"/>
          <c:w val="0.79174678854544778"/>
          <c:h val="0.7595213996286142"/>
        </c:manualLayout>
      </c:layout>
      <c:bubbleChart>
        <c:varyColors val="0"/>
        <c:ser>
          <c:idx val="1"/>
          <c:order val="0"/>
          <c:tx>
            <c:v>Impacto</c:v>
          </c:tx>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25400">
              <a:noFill/>
            </a:ln>
            <a:effectLst>
              <a:outerShdw blurRad="50800" dist="38100" dir="2700000" algn="tl" rotWithShape="0">
                <a:prstClr val="black">
                  <a:alpha val="40000"/>
                </a:prstClr>
              </a:outerShdw>
            </a:effectLst>
          </c:spPr>
          <c:invertIfNegative val="0"/>
          <c:xVal>
            <c:numRef>
              <c:f>'Mapa de Riesgo'!$D$6:$D$20</c:f>
              <c:numCache>
                <c:formatCode>General</c:formatCode>
                <c:ptCount val="15"/>
                <c:pt idx="0">
                  <c:v>3</c:v>
                </c:pt>
                <c:pt idx="1">
                  <c:v>4</c:v>
                </c:pt>
                <c:pt idx="2">
                  <c:v>8</c:v>
                </c:pt>
                <c:pt idx="3">
                  <c:v>8</c:v>
                </c:pt>
                <c:pt idx="4">
                  <c:v>9</c:v>
                </c:pt>
                <c:pt idx="5">
                  <c:v>2</c:v>
                </c:pt>
                <c:pt idx="6">
                  <c:v>7</c:v>
                </c:pt>
                <c:pt idx="7">
                  <c:v>9</c:v>
                </c:pt>
                <c:pt idx="8">
                  <c:v>0</c:v>
                </c:pt>
                <c:pt idx="9">
                  <c:v>0</c:v>
                </c:pt>
                <c:pt idx="10">
                  <c:v>0</c:v>
                </c:pt>
                <c:pt idx="11">
                  <c:v>0</c:v>
                </c:pt>
                <c:pt idx="12">
                  <c:v>0</c:v>
                </c:pt>
                <c:pt idx="13">
                  <c:v>0</c:v>
                </c:pt>
                <c:pt idx="14">
                  <c:v>0</c:v>
                </c:pt>
              </c:numCache>
            </c:numRef>
          </c:xVal>
          <c:yVal>
            <c:numRef>
              <c:f>'Mapa de Riesgo'!$F$6:$F$20</c:f>
              <c:numCache>
                <c:formatCode>General</c:formatCode>
                <c:ptCount val="15"/>
                <c:pt idx="0">
                  <c:v>7</c:v>
                </c:pt>
                <c:pt idx="1">
                  <c:v>8</c:v>
                </c:pt>
                <c:pt idx="2">
                  <c:v>10</c:v>
                </c:pt>
                <c:pt idx="3">
                  <c:v>9</c:v>
                </c:pt>
                <c:pt idx="4">
                  <c:v>3</c:v>
                </c:pt>
                <c:pt idx="5">
                  <c:v>7</c:v>
                </c:pt>
                <c:pt idx="6">
                  <c:v>8</c:v>
                </c:pt>
                <c:pt idx="7">
                  <c:v>7</c:v>
                </c:pt>
                <c:pt idx="8">
                  <c:v>0</c:v>
                </c:pt>
                <c:pt idx="9">
                  <c:v>0</c:v>
                </c:pt>
                <c:pt idx="10">
                  <c:v>0</c:v>
                </c:pt>
                <c:pt idx="11">
                  <c:v>0</c:v>
                </c:pt>
                <c:pt idx="12">
                  <c:v>0</c:v>
                </c:pt>
                <c:pt idx="13">
                  <c:v>0</c:v>
                </c:pt>
                <c:pt idx="14">
                  <c:v>0</c:v>
                </c:pt>
              </c:numCache>
            </c:numRef>
          </c:yVal>
          <c:bubbleSize>
            <c:numRef>
              <c:f>'Mapa de Riesgo'!$G$6:$G$20</c:f>
              <c:numCache>
                <c:formatCode>General</c:formatCode>
                <c:ptCount val="15"/>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numCache>
            </c:numRef>
          </c:bubbleSize>
          <c:bubble3D val="0"/>
          <c:extLst>
            <c:ext xmlns:c16="http://schemas.microsoft.com/office/drawing/2014/chart" uri="{C3380CC4-5D6E-409C-BE32-E72D297353CC}">
              <c16:uniqueId val="{00000017-F94D-4C36-B03C-2553B90F0222}"/>
            </c:ext>
          </c:extLst>
        </c:ser>
        <c:dLbls>
          <c:showLegendKey val="0"/>
          <c:showVal val="0"/>
          <c:showCatName val="0"/>
          <c:showSerName val="0"/>
          <c:showPercent val="0"/>
          <c:showBubbleSize val="0"/>
        </c:dLbls>
        <c:bubbleScale val="10"/>
        <c:showNegBubbles val="0"/>
        <c:sizeRepresents val="w"/>
        <c:axId val="254435712"/>
        <c:axId val="254437632"/>
      </c:bubbleChart>
      <c:valAx>
        <c:axId val="254435712"/>
        <c:scaling>
          <c:orientation val="minMax"/>
          <c:max val="11"/>
          <c:min val="0"/>
        </c:scaling>
        <c:delete val="0"/>
        <c:axPos val="b"/>
        <c:minorGridlines>
          <c:spPr>
            <a:ln w="9525" cap="flat" cmpd="sng" algn="ctr">
              <a:solidFill>
                <a:schemeClr val="bg1">
                  <a:lumMod val="65000"/>
                </a:schemeClr>
              </a:solidFill>
              <a:round/>
            </a:ln>
            <a:effectLst/>
          </c:spPr>
        </c:minorGridlines>
        <c:title>
          <c:tx>
            <c:rich>
              <a:bodyPr rot="0" spcFirstLastPara="1" vertOverflow="ellipsis" vert="horz" wrap="square" anchor="ctr" anchorCtr="1"/>
              <a:lstStyle/>
              <a:p>
                <a:pPr>
                  <a:defRPr sz="1400" b="1" i="0" u="none" strike="noStrike" kern="1200" baseline="0">
                    <a:solidFill>
                      <a:srgbClr val="52575D"/>
                    </a:solidFill>
                    <a:latin typeface="+mn-lt"/>
                    <a:ea typeface="+mn-ea"/>
                    <a:cs typeface="+mn-cs"/>
                  </a:defRPr>
                </a:pPr>
                <a:r>
                  <a:rPr lang="es-MX" sz="1400" b="1">
                    <a:solidFill>
                      <a:srgbClr val="52575D"/>
                    </a:solidFill>
                  </a:rPr>
                  <a:t>PROBABILIDAD DE OCURRENCIA</a:t>
                </a:r>
              </a:p>
            </c:rich>
          </c:tx>
          <c:layout>
            <c:manualLayout>
              <c:xMode val="edge"/>
              <c:yMode val="edge"/>
              <c:x val="0.32184336528894081"/>
              <c:y val="0.91631622948191638"/>
            </c:manualLayout>
          </c:layout>
          <c:overlay val="0"/>
          <c:spPr>
            <a:noFill/>
            <a:ln>
              <a:noFill/>
            </a:ln>
            <a:effectLst/>
          </c:spPr>
          <c:txPr>
            <a:bodyPr rot="0" spcFirstLastPara="1" vertOverflow="ellipsis" vert="horz" wrap="square" anchor="ctr" anchorCtr="1"/>
            <a:lstStyle/>
            <a:p>
              <a:pPr>
                <a:defRPr sz="1400" b="1" i="0" u="none" strike="noStrike" kern="1200" baseline="0">
                  <a:solidFill>
                    <a:srgbClr val="52575D"/>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bg1">
                <a:lumMod val="65000"/>
                <a:alpha val="92000"/>
              </a:schemeClr>
            </a:solidFill>
            <a:round/>
          </a:ln>
          <a:effectLst/>
        </c:spPr>
        <c:txPr>
          <a:bodyPr rot="-60000000" spcFirstLastPara="1" vertOverflow="ellipsis" vert="horz" wrap="square" anchor="ctr" anchorCtr="1"/>
          <a:lstStyle/>
          <a:p>
            <a:pPr>
              <a:defRPr sz="900" b="1" i="0" u="none" strike="noStrike" kern="1200" baseline="0">
                <a:solidFill>
                  <a:srgbClr val="BC945B"/>
                </a:solidFill>
                <a:latin typeface="Arial Black" panose="020B0A04020102020204" pitchFamily="34" charset="0"/>
                <a:ea typeface="+mn-ea"/>
                <a:cs typeface="+mn-cs"/>
              </a:defRPr>
            </a:pPr>
            <a:endParaRPr lang="es-MX"/>
          </a:p>
        </c:txPr>
        <c:crossAx val="254437632"/>
        <c:crossesAt val="0"/>
        <c:crossBetween val="midCat"/>
        <c:majorUnit val="1"/>
        <c:minorUnit val="1"/>
      </c:valAx>
      <c:valAx>
        <c:axId val="254437632"/>
        <c:scaling>
          <c:orientation val="minMax"/>
          <c:max val="1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rgbClr val="52575D"/>
                    </a:solidFill>
                    <a:latin typeface="+mn-lt"/>
                    <a:ea typeface="+mn-ea"/>
                    <a:cs typeface="+mn-cs"/>
                  </a:defRPr>
                </a:pPr>
                <a:r>
                  <a:rPr lang="es-MX" sz="1400" b="1">
                    <a:solidFill>
                      <a:srgbClr val="52575D"/>
                    </a:solidFill>
                  </a:rPr>
                  <a:t>GRADO</a:t>
                </a:r>
                <a:r>
                  <a:rPr lang="es-MX" sz="1400" b="1" baseline="0">
                    <a:solidFill>
                      <a:srgbClr val="52575D"/>
                    </a:solidFill>
                  </a:rPr>
                  <a:t> DE IMPACTO</a:t>
                </a:r>
                <a:endParaRPr lang="es-MX" sz="1400" b="1">
                  <a:solidFill>
                    <a:srgbClr val="52575D"/>
                  </a:solidFill>
                </a:endParaRPr>
              </a:p>
            </c:rich>
          </c:tx>
          <c:layout>
            <c:manualLayout>
              <c:xMode val="edge"/>
              <c:yMode val="edge"/>
              <c:x val="1.270394774912131E-2"/>
              <c:y val="0.2917037443541339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rgbClr val="52575D"/>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rgbClr val="BC945B"/>
                </a:solidFill>
                <a:latin typeface="Arial Black" panose="020B0A04020102020204" pitchFamily="34" charset="0"/>
                <a:ea typeface="+mn-ea"/>
                <a:cs typeface="+mn-cs"/>
              </a:defRPr>
            </a:pPr>
            <a:endParaRPr lang="es-MX"/>
          </a:p>
        </c:txPr>
        <c:crossAx val="254435712"/>
        <c:crossesAt val="0"/>
        <c:crossBetween val="midCat"/>
        <c:majorUnit val="1"/>
        <c:minorUnit val="1"/>
      </c:valAx>
      <c:spPr>
        <a:noFill/>
        <a:ln w="28575">
          <a:solidFill>
            <a:srgbClr val="52575D"/>
          </a:solidFill>
        </a:ln>
        <a:effectLst>
          <a:outerShdw blurRad="50800" dist="50800" dir="5400000" algn="ctr" rotWithShape="0">
            <a:srgbClr val="000000">
              <a:alpha val="0"/>
            </a:srgbClr>
          </a:outerShd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8575" cap="flat" cmpd="sng" algn="ctr">
      <a:solidFill>
        <a:srgbClr val="52575D"/>
      </a:solidFill>
      <a:round/>
    </a:ln>
    <a:effectLst>
      <a:outerShdw blurRad="50800" dist="38100" dir="2700000" sx="101000" sy="101000" algn="tl" rotWithShape="0">
        <a:prstClr val="black">
          <a:alpha val="40000"/>
        </a:prstClr>
      </a:outerShdw>
    </a:effectLst>
  </c:spPr>
  <c:txPr>
    <a:bodyPr/>
    <a:lstStyle/>
    <a:p>
      <a:pPr>
        <a:defRPr/>
      </a:pPr>
      <a:endParaRPr lang="es-MX"/>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27932999809529"/>
          <c:y val="4.390107219893806E-2"/>
          <c:w val="0.70360610295608872"/>
          <c:h val="0.7595213996286142"/>
        </c:manualLayout>
      </c:layout>
      <c:bubbleChart>
        <c:varyColors val="0"/>
        <c:ser>
          <c:idx val="1"/>
          <c:order val="0"/>
          <c:tx>
            <c:v>Impacto</c:v>
          </c:tx>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25400">
              <a:noFill/>
            </a:ln>
            <a:effectLst>
              <a:outerShdw blurRad="50800" dist="38100" dir="2700000" algn="tl" rotWithShape="0">
                <a:prstClr val="black">
                  <a:alpha val="40000"/>
                </a:prstClr>
              </a:outerShdw>
            </a:effectLst>
          </c:spPr>
          <c:invertIfNegative val="0"/>
          <c:xVal>
            <c:numRef>
              <c:f>'Mapa de Riesgo'!$D$6:$D$20</c:f>
              <c:numCache>
                <c:formatCode>General</c:formatCode>
                <c:ptCount val="15"/>
                <c:pt idx="0">
                  <c:v>3</c:v>
                </c:pt>
                <c:pt idx="1">
                  <c:v>4</c:v>
                </c:pt>
                <c:pt idx="2">
                  <c:v>8</c:v>
                </c:pt>
                <c:pt idx="3">
                  <c:v>8</c:v>
                </c:pt>
                <c:pt idx="4">
                  <c:v>9</c:v>
                </c:pt>
                <c:pt idx="5">
                  <c:v>2</c:v>
                </c:pt>
                <c:pt idx="6">
                  <c:v>7</c:v>
                </c:pt>
                <c:pt idx="7">
                  <c:v>9</c:v>
                </c:pt>
                <c:pt idx="8">
                  <c:v>0</c:v>
                </c:pt>
                <c:pt idx="9">
                  <c:v>0</c:v>
                </c:pt>
                <c:pt idx="10">
                  <c:v>0</c:v>
                </c:pt>
                <c:pt idx="11">
                  <c:v>0</c:v>
                </c:pt>
                <c:pt idx="12">
                  <c:v>0</c:v>
                </c:pt>
                <c:pt idx="13">
                  <c:v>0</c:v>
                </c:pt>
                <c:pt idx="14">
                  <c:v>0</c:v>
                </c:pt>
              </c:numCache>
            </c:numRef>
          </c:xVal>
          <c:yVal>
            <c:numRef>
              <c:f>'Mapa de Riesgo'!$F$6:$F$20</c:f>
              <c:numCache>
                <c:formatCode>General</c:formatCode>
                <c:ptCount val="15"/>
                <c:pt idx="0">
                  <c:v>7</c:v>
                </c:pt>
                <c:pt idx="1">
                  <c:v>8</c:v>
                </c:pt>
                <c:pt idx="2">
                  <c:v>10</c:v>
                </c:pt>
                <c:pt idx="3">
                  <c:v>9</c:v>
                </c:pt>
                <c:pt idx="4">
                  <c:v>3</c:v>
                </c:pt>
                <c:pt idx="5">
                  <c:v>7</c:v>
                </c:pt>
                <c:pt idx="6">
                  <c:v>8</c:v>
                </c:pt>
                <c:pt idx="7">
                  <c:v>7</c:v>
                </c:pt>
                <c:pt idx="8">
                  <c:v>0</c:v>
                </c:pt>
                <c:pt idx="9">
                  <c:v>0</c:v>
                </c:pt>
                <c:pt idx="10">
                  <c:v>0</c:v>
                </c:pt>
                <c:pt idx="11">
                  <c:v>0</c:v>
                </c:pt>
                <c:pt idx="12">
                  <c:v>0</c:v>
                </c:pt>
                <c:pt idx="13">
                  <c:v>0</c:v>
                </c:pt>
                <c:pt idx="14">
                  <c:v>0</c:v>
                </c:pt>
              </c:numCache>
            </c:numRef>
          </c:yVal>
          <c:bubbleSize>
            <c:numRef>
              <c:f>'Mapa de Riesgo'!$G$6:$G$20</c:f>
              <c:numCache>
                <c:formatCode>General</c:formatCode>
                <c:ptCount val="15"/>
                <c:pt idx="0">
                  <c:v>0.15</c:v>
                </c:pt>
                <c:pt idx="1">
                  <c:v>0.15</c:v>
                </c:pt>
                <c:pt idx="2">
                  <c:v>0.15</c:v>
                </c:pt>
                <c:pt idx="3">
                  <c:v>0.15</c:v>
                </c:pt>
                <c:pt idx="4">
                  <c:v>0.15</c:v>
                </c:pt>
                <c:pt idx="5">
                  <c:v>0.15</c:v>
                </c:pt>
                <c:pt idx="6">
                  <c:v>0.15</c:v>
                </c:pt>
                <c:pt idx="7">
                  <c:v>0.15</c:v>
                </c:pt>
                <c:pt idx="8">
                  <c:v>0.15</c:v>
                </c:pt>
                <c:pt idx="9">
                  <c:v>0.15</c:v>
                </c:pt>
                <c:pt idx="10">
                  <c:v>0.15</c:v>
                </c:pt>
                <c:pt idx="11">
                  <c:v>0.15</c:v>
                </c:pt>
                <c:pt idx="12">
                  <c:v>0.15</c:v>
                </c:pt>
                <c:pt idx="13">
                  <c:v>0.15</c:v>
                </c:pt>
                <c:pt idx="14">
                  <c:v>0.15</c:v>
                </c:pt>
              </c:numCache>
            </c:numRef>
          </c:bubbleSize>
          <c:bubble3D val="0"/>
          <c:extLst>
            <c:ext xmlns:c16="http://schemas.microsoft.com/office/drawing/2014/chart" uri="{C3380CC4-5D6E-409C-BE32-E72D297353CC}">
              <c16:uniqueId val="{00000000-BC9D-4036-A7A8-329EA7B5945D}"/>
            </c:ext>
          </c:extLst>
        </c:ser>
        <c:dLbls>
          <c:showLegendKey val="0"/>
          <c:showVal val="0"/>
          <c:showCatName val="0"/>
          <c:showSerName val="0"/>
          <c:showPercent val="0"/>
          <c:showBubbleSize val="0"/>
        </c:dLbls>
        <c:bubbleScale val="10"/>
        <c:showNegBubbles val="0"/>
        <c:sizeRepresents val="w"/>
        <c:axId val="341966848"/>
        <c:axId val="341968768"/>
      </c:bubbleChart>
      <c:valAx>
        <c:axId val="341966848"/>
        <c:scaling>
          <c:orientation val="minMax"/>
          <c:max val="11"/>
          <c:min val="0"/>
        </c:scaling>
        <c:delete val="0"/>
        <c:axPos val="b"/>
        <c:minorGridlines>
          <c:spPr>
            <a:ln w="9525" cap="flat" cmpd="sng" algn="ctr">
              <a:solidFill>
                <a:schemeClr val="bg1">
                  <a:lumMod val="65000"/>
                </a:schemeClr>
              </a:solidFill>
              <a:round/>
            </a:ln>
            <a:effectLst/>
          </c:spPr>
        </c:minorGridlines>
        <c:title>
          <c:tx>
            <c:rich>
              <a:bodyPr rot="0" spcFirstLastPara="1" vertOverflow="ellipsis" vert="horz" wrap="square" anchor="ctr" anchorCtr="1"/>
              <a:lstStyle/>
              <a:p>
                <a:pPr>
                  <a:defRPr sz="1400" b="1" i="0" u="none" strike="noStrike" kern="1200" baseline="0">
                    <a:solidFill>
                      <a:srgbClr val="52575D"/>
                    </a:solidFill>
                    <a:latin typeface="+mn-lt"/>
                    <a:ea typeface="+mn-ea"/>
                    <a:cs typeface="+mn-cs"/>
                  </a:defRPr>
                </a:pPr>
                <a:r>
                  <a:rPr lang="es-MX" sz="1050" b="1">
                    <a:solidFill>
                      <a:srgbClr val="52575D"/>
                    </a:solidFill>
                  </a:rPr>
                  <a:t>PROBABILIDAD DE OCURRENCIA</a:t>
                </a:r>
              </a:p>
            </c:rich>
          </c:tx>
          <c:layout>
            <c:manualLayout>
              <c:xMode val="edge"/>
              <c:yMode val="edge"/>
              <c:x val="0.27403451949982555"/>
              <c:y val="0.93057887810546036"/>
            </c:manualLayout>
          </c:layout>
          <c:overlay val="0"/>
          <c:spPr>
            <a:noFill/>
            <a:ln>
              <a:noFill/>
            </a:ln>
            <a:effectLst/>
          </c:spPr>
          <c:txPr>
            <a:bodyPr rot="0" spcFirstLastPara="1" vertOverflow="ellipsis" vert="horz" wrap="square" anchor="ctr" anchorCtr="1"/>
            <a:lstStyle/>
            <a:p>
              <a:pPr>
                <a:defRPr sz="1400" b="1" i="0" u="none" strike="noStrike" kern="1200" baseline="0">
                  <a:solidFill>
                    <a:srgbClr val="52575D"/>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bg1">
                <a:lumMod val="65000"/>
                <a:alpha val="92000"/>
              </a:schemeClr>
            </a:solidFill>
            <a:round/>
          </a:ln>
          <a:effectLst/>
        </c:spPr>
        <c:txPr>
          <a:bodyPr rot="-60000000" spcFirstLastPara="1" vertOverflow="ellipsis" vert="horz" wrap="square" anchor="ctr" anchorCtr="1"/>
          <a:lstStyle/>
          <a:p>
            <a:pPr>
              <a:defRPr sz="900" b="1" i="0" u="none" strike="noStrike" kern="1200" baseline="0">
                <a:solidFill>
                  <a:srgbClr val="BC945B"/>
                </a:solidFill>
                <a:latin typeface="Arial Black" panose="020B0A04020102020204" pitchFamily="34" charset="0"/>
                <a:ea typeface="+mn-ea"/>
                <a:cs typeface="+mn-cs"/>
              </a:defRPr>
            </a:pPr>
            <a:endParaRPr lang="es-MX"/>
          </a:p>
        </c:txPr>
        <c:crossAx val="341968768"/>
        <c:crossesAt val="0"/>
        <c:crossBetween val="midCat"/>
        <c:majorUnit val="1"/>
        <c:minorUnit val="1"/>
      </c:valAx>
      <c:valAx>
        <c:axId val="341968768"/>
        <c:scaling>
          <c:orientation val="minMax"/>
          <c:max val="1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rgbClr val="52575D"/>
                    </a:solidFill>
                    <a:latin typeface="+mn-lt"/>
                    <a:ea typeface="+mn-ea"/>
                    <a:cs typeface="+mn-cs"/>
                  </a:defRPr>
                </a:pPr>
                <a:r>
                  <a:rPr lang="es-MX" sz="1050" b="1">
                    <a:solidFill>
                      <a:srgbClr val="52575D"/>
                    </a:solidFill>
                  </a:rPr>
                  <a:t>GRADO</a:t>
                </a:r>
                <a:r>
                  <a:rPr lang="es-MX" sz="1050" b="1" baseline="0">
                    <a:solidFill>
                      <a:srgbClr val="52575D"/>
                    </a:solidFill>
                  </a:rPr>
                  <a:t> DE IMPACTO</a:t>
                </a:r>
                <a:endParaRPr lang="es-MX" sz="1050" b="1">
                  <a:solidFill>
                    <a:srgbClr val="52575D"/>
                  </a:solidFill>
                </a:endParaRPr>
              </a:p>
            </c:rich>
          </c:tx>
          <c:layout>
            <c:manualLayout>
              <c:xMode val="edge"/>
              <c:yMode val="edge"/>
              <c:x val="1.270394774912131E-2"/>
              <c:y val="0.2917037443541339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rgbClr val="52575D"/>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rgbClr val="BC945B"/>
                </a:solidFill>
                <a:latin typeface="Arial Black" panose="020B0A04020102020204" pitchFamily="34" charset="0"/>
                <a:ea typeface="+mn-ea"/>
                <a:cs typeface="+mn-cs"/>
              </a:defRPr>
            </a:pPr>
            <a:endParaRPr lang="es-MX"/>
          </a:p>
        </c:txPr>
        <c:crossAx val="341966848"/>
        <c:crossesAt val="0"/>
        <c:crossBetween val="midCat"/>
        <c:majorUnit val="1"/>
        <c:minorUnit val="1"/>
      </c:valAx>
      <c:spPr>
        <a:noFill/>
        <a:ln w="28575">
          <a:solidFill>
            <a:srgbClr val="52575D"/>
          </a:solidFill>
        </a:ln>
        <a:effectLst>
          <a:outerShdw blurRad="50800" dist="50800" dir="5400000" algn="ctr" rotWithShape="0">
            <a:srgbClr val="000000">
              <a:alpha val="0"/>
            </a:srgbClr>
          </a:outerShd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8575" cap="flat" cmpd="sng" algn="ctr">
      <a:solidFill>
        <a:srgbClr val="52575D"/>
      </a:solidFill>
      <a:round/>
    </a:ln>
    <a:effectLst>
      <a:outerShdw blurRad="50800" dist="38100" dir="2700000" sx="101000" sy="101000" algn="tl" rotWithShape="0">
        <a:prstClr val="black">
          <a:alpha val="40000"/>
        </a:prstClr>
      </a:outerShdw>
    </a:effectLst>
  </c:spPr>
  <c:txPr>
    <a:bodyPr/>
    <a:lstStyle/>
    <a:p>
      <a:pPr>
        <a:defRPr/>
      </a:pPr>
      <a:endParaRPr lang="es-MX"/>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image" Target="../media/image4.emf"/><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6.emf"/></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chart" Target="../charts/chart2.xml"/><Relationship Id="rId5" Type="http://schemas.openxmlformats.org/officeDocument/2006/relationships/image" Target="../media/image3.png"/><Relationship Id="rId4" Type="http://schemas.openxmlformats.org/officeDocument/2006/relationships/image" Target="../media/image6.emf"/></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2</xdr:col>
      <xdr:colOff>66675</xdr:colOff>
      <xdr:row>65</xdr:row>
      <xdr:rowOff>257175</xdr:rowOff>
    </xdr:from>
    <xdr:to>
      <xdr:col>2</xdr:col>
      <xdr:colOff>266700</xdr:colOff>
      <xdr:row>65</xdr:row>
      <xdr:rowOff>504825</xdr:rowOff>
    </xdr:to>
    <xdr:sp macro="" textlink="">
      <xdr:nvSpPr>
        <xdr:cNvPr id="5" name="Text Box 7">
          <a:extLst>
            <a:ext uri="{FF2B5EF4-FFF2-40B4-BE49-F238E27FC236}">
              <a16:creationId xmlns:a16="http://schemas.microsoft.com/office/drawing/2014/main" id="{2B399C9C-7743-4E1E-83C0-E792538F640D}"/>
            </a:ext>
          </a:extLst>
        </xdr:cNvPr>
        <xdr:cNvSpPr txBox="1">
          <a:spLocks noChangeArrowheads="1"/>
        </xdr:cNvSpPr>
      </xdr:nvSpPr>
      <xdr:spPr bwMode="auto">
        <a:xfrm>
          <a:off x="1009650" y="34413825"/>
          <a:ext cx="200025" cy="247650"/>
        </a:xfrm>
        <a:prstGeom prst="rect">
          <a:avLst/>
        </a:prstGeom>
        <a:solidFill>
          <a:srgbClr val="FFFFFF"/>
        </a:solidFill>
        <a:ln w="9525">
          <a:noFill/>
          <a:miter lim="800000"/>
          <a:headEnd/>
          <a:tailEnd/>
        </a:ln>
      </xdr:spPr>
      <xdr:txBody>
        <a:bodyPr vertOverflow="clip" wrap="square" lIns="36576" tIns="36576" rIns="0" bIns="0" anchor="t" upright="1"/>
        <a:lstStyle/>
        <a:p>
          <a:pPr algn="l" rtl="1">
            <a:defRPr sz="1000"/>
          </a:pPr>
          <a:endParaRPr lang="es-ES" sz="1600" b="1" i="0" strike="noStrike">
            <a:solidFill>
              <a:srgbClr val="800000"/>
            </a:solidFill>
            <a:latin typeface="Calibri"/>
          </a:endParaRPr>
        </a:p>
      </xdr:txBody>
    </xdr:sp>
    <xdr:clientData/>
  </xdr:twoCellAnchor>
  <xdr:twoCellAnchor editAs="oneCell">
    <xdr:from>
      <xdr:col>2</xdr:col>
      <xdr:colOff>1057275</xdr:colOff>
      <xdr:row>26</xdr:row>
      <xdr:rowOff>28575</xdr:rowOff>
    </xdr:from>
    <xdr:to>
      <xdr:col>2</xdr:col>
      <xdr:colOff>1057275</xdr:colOff>
      <xdr:row>30</xdr:row>
      <xdr:rowOff>180975</xdr:rowOff>
    </xdr:to>
    <xdr:pic>
      <xdr:nvPicPr>
        <xdr:cNvPr id="7" name="Picture 17">
          <a:extLst>
            <a:ext uri="{FF2B5EF4-FFF2-40B4-BE49-F238E27FC236}">
              <a16:creationId xmlns:a16="http://schemas.microsoft.com/office/drawing/2014/main" id="{32E37726-6A40-40DE-8DF7-C0DA326558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0" y="13430250"/>
          <a:ext cx="0"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27</xdr:row>
      <xdr:rowOff>28575</xdr:rowOff>
    </xdr:from>
    <xdr:to>
      <xdr:col>2</xdr:col>
      <xdr:colOff>600075</xdr:colOff>
      <xdr:row>30</xdr:row>
      <xdr:rowOff>352425</xdr:rowOff>
    </xdr:to>
    <xdr:pic>
      <xdr:nvPicPr>
        <xdr:cNvPr id="8" name="Picture 19">
          <a:extLst>
            <a:ext uri="{FF2B5EF4-FFF2-40B4-BE49-F238E27FC236}">
              <a16:creationId xmlns:a16="http://schemas.microsoft.com/office/drawing/2014/main" id="{D463ECE2-DD0F-4DF9-96A2-67AC4BF2E4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544" t="-3615" r="25256" b="20482"/>
        <a:stretch>
          <a:fillRect/>
        </a:stretch>
      </xdr:blipFill>
      <xdr:spPr bwMode="auto">
        <a:xfrm>
          <a:off x="1543050" y="14316075"/>
          <a:ext cx="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12</xdr:row>
      <xdr:rowOff>0</xdr:rowOff>
    </xdr:from>
    <xdr:to>
      <xdr:col>3</xdr:col>
      <xdr:colOff>0</xdr:colOff>
      <xdr:row>13</xdr:row>
      <xdr:rowOff>0</xdr:rowOff>
    </xdr:to>
    <xdr:sp macro="" textlink="">
      <xdr:nvSpPr>
        <xdr:cNvPr id="9" name="Rectangle 20">
          <a:extLst>
            <a:ext uri="{FF2B5EF4-FFF2-40B4-BE49-F238E27FC236}">
              <a16:creationId xmlns:a16="http://schemas.microsoft.com/office/drawing/2014/main" id="{5A30FE85-098A-469B-968D-930E6C1F9039}"/>
            </a:ext>
          </a:extLst>
        </xdr:cNvPr>
        <xdr:cNvSpPr>
          <a:spLocks noChangeArrowheads="1"/>
        </xdr:cNvSpPr>
      </xdr:nvSpPr>
      <xdr:spPr bwMode="auto">
        <a:xfrm>
          <a:off x="942975" y="4619625"/>
          <a:ext cx="6400800" cy="10001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53882"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editAs="oneCell">
    <xdr:from>
      <xdr:col>2</xdr:col>
      <xdr:colOff>1000125</xdr:colOff>
      <xdr:row>26</xdr:row>
      <xdr:rowOff>142875</xdr:rowOff>
    </xdr:from>
    <xdr:to>
      <xdr:col>2</xdr:col>
      <xdr:colOff>4752975</xdr:colOff>
      <xdr:row>26</xdr:row>
      <xdr:rowOff>790575</xdr:rowOff>
    </xdr:to>
    <xdr:pic>
      <xdr:nvPicPr>
        <xdr:cNvPr id="10" name="Picture 17">
          <a:extLst>
            <a:ext uri="{FF2B5EF4-FFF2-40B4-BE49-F238E27FC236}">
              <a16:creationId xmlns:a16="http://schemas.microsoft.com/office/drawing/2014/main" id="{C261670A-04AA-4603-9BE6-05C49292CD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13544550"/>
          <a:ext cx="37528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27</xdr:row>
      <xdr:rowOff>123825</xdr:rowOff>
    </xdr:from>
    <xdr:to>
      <xdr:col>2</xdr:col>
      <xdr:colOff>4857750</xdr:colOff>
      <xdr:row>27</xdr:row>
      <xdr:rowOff>781050</xdr:rowOff>
    </xdr:to>
    <xdr:pic>
      <xdr:nvPicPr>
        <xdr:cNvPr id="11" name="Picture 19">
          <a:extLst>
            <a:ext uri="{FF2B5EF4-FFF2-40B4-BE49-F238E27FC236}">
              <a16:creationId xmlns:a16="http://schemas.microsoft.com/office/drawing/2014/main" id="{6C6B3696-DBCA-4009-AAF4-7CA2DF61B1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544" t="-3615" r="25256" b="20482"/>
        <a:stretch>
          <a:fillRect/>
        </a:stretch>
      </xdr:blipFill>
      <xdr:spPr bwMode="auto">
        <a:xfrm>
          <a:off x="1571625" y="13487400"/>
          <a:ext cx="42291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485774</xdr:colOff>
      <xdr:row>22</xdr:row>
      <xdr:rowOff>47625</xdr:rowOff>
    </xdr:from>
    <xdr:to>
      <xdr:col>1</xdr:col>
      <xdr:colOff>3657599</xdr:colOff>
      <xdr:row>28</xdr:row>
      <xdr:rowOff>28575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6399" y="6000750"/>
          <a:ext cx="317182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3711</xdr:colOff>
          <xdr:row>388</xdr:row>
          <xdr:rowOff>541018</xdr:rowOff>
        </xdr:from>
        <xdr:to>
          <xdr:col>10</xdr:col>
          <xdr:colOff>38093</xdr:colOff>
          <xdr:row>394</xdr:row>
          <xdr:rowOff>101108</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a:extLst>
                <a:ext uri="{84589F7E-364E-4C9E-8A38-B11213B215E9}">
                  <a14:cameraTool cellRange="'Datos Generales'!$H$4:$J$8" spid="_x0000_s11271"/>
                </a:ext>
              </a:extLst>
            </xdr:cNvPicPr>
          </xdr:nvPicPr>
          <xdr:blipFill>
            <a:blip xmlns:r="http://schemas.openxmlformats.org/officeDocument/2006/relationships" r:embed="rId1"/>
            <a:srcRect/>
            <a:stretch>
              <a:fillRect/>
            </a:stretch>
          </xdr:blipFill>
          <xdr:spPr bwMode="auto">
            <a:xfrm>
              <a:off x="6065164" y="62308261"/>
              <a:ext cx="2675755" cy="113409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absolute">
    <xdr:from>
      <xdr:col>31</xdr:col>
      <xdr:colOff>13289</xdr:colOff>
      <xdr:row>388</xdr:row>
      <xdr:rowOff>301311</xdr:rowOff>
    </xdr:from>
    <xdr:to>
      <xdr:col>37</xdr:col>
      <xdr:colOff>120146</xdr:colOff>
      <xdr:row>391</xdr:row>
      <xdr:rowOff>72532</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50077" y="58539089"/>
          <a:ext cx="3317621" cy="893800"/>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22</xdr:col>
          <xdr:colOff>1773458</xdr:colOff>
          <xdr:row>388</xdr:row>
          <xdr:rowOff>171436</xdr:rowOff>
        </xdr:from>
        <xdr:to>
          <xdr:col>26</xdr:col>
          <xdr:colOff>36832</xdr:colOff>
          <xdr:row>392</xdr:row>
          <xdr:rowOff>34639</xdr:rowOff>
        </xdr:to>
        <xdr:pic>
          <xdr:nvPicPr>
            <xdr:cNvPr id="9" name="Imagen 8">
              <a:extLst>
                <a:ext uri="{FF2B5EF4-FFF2-40B4-BE49-F238E27FC236}">
                  <a16:creationId xmlns:a16="http://schemas.microsoft.com/office/drawing/2014/main" id="{00000000-0008-0000-0200-000009000000}"/>
                </a:ext>
              </a:extLst>
            </xdr:cNvPr>
            <xdr:cNvPicPr>
              <a:picLocks noChangeAspect="1" noChangeArrowheads="1"/>
              <a:extLst>
                <a:ext uri="{84589F7E-364E-4C9E-8A38-B11213B215E9}">
                  <a14:cameraTool cellRange="'Datos Generales'!$H$4:$J$8" spid="_x0000_s11272"/>
                </a:ext>
              </a:extLst>
            </xdr:cNvPicPr>
          </xdr:nvPicPr>
          <xdr:blipFill>
            <a:blip xmlns:r="http://schemas.openxmlformats.org/officeDocument/2006/relationships" r:embed="rId3"/>
            <a:srcRect/>
            <a:stretch>
              <a:fillRect/>
            </a:stretch>
          </xdr:blipFill>
          <xdr:spPr bwMode="auto">
            <a:xfrm>
              <a:off x="18341749" y="58415275"/>
              <a:ext cx="2695049" cy="114142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14</xdr:col>
      <xdr:colOff>180975</xdr:colOff>
      <xdr:row>391</xdr:row>
      <xdr:rowOff>47625</xdr:rowOff>
    </xdr:from>
    <xdr:to>
      <xdr:col>20</xdr:col>
      <xdr:colOff>161925</xdr:colOff>
      <xdr:row>397</xdr:row>
      <xdr:rowOff>28575</xdr:rowOff>
    </xdr:to>
    <xdr:pic>
      <xdr:nvPicPr>
        <xdr:cNvPr id="8" name="7 Imagen">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144375" y="62141100"/>
          <a:ext cx="317182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41015</xdr:colOff>
      <xdr:row>7</xdr:row>
      <xdr:rowOff>217025</xdr:rowOff>
    </xdr:from>
    <xdr:to>
      <xdr:col>12</xdr:col>
      <xdr:colOff>458813</xdr:colOff>
      <xdr:row>13</xdr:row>
      <xdr:rowOff>412515</xdr:rowOff>
    </xdr:to>
    <xdr:grpSp>
      <xdr:nvGrpSpPr>
        <xdr:cNvPr id="21" name="Grupo 20">
          <a:extLst>
            <a:ext uri="{FF2B5EF4-FFF2-40B4-BE49-F238E27FC236}">
              <a16:creationId xmlns:a16="http://schemas.microsoft.com/office/drawing/2014/main" id="{00000000-0008-0000-0300-000015000000}"/>
            </a:ext>
          </a:extLst>
        </xdr:cNvPr>
        <xdr:cNvGrpSpPr/>
      </xdr:nvGrpSpPr>
      <xdr:grpSpPr>
        <a:xfrm>
          <a:off x="9458859" y="3229306"/>
          <a:ext cx="3334829" cy="3731647"/>
          <a:chOff x="7394156" y="1684265"/>
          <a:chExt cx="5062899" cy="5053871"/>
        </a:xfrm>
      </xdr:grpSpPr>
      <xdr:sp macro="" textlink="">
        <xdr:nvSpPr>
          <xdr:cNvPr id="17" name="Rectángulo 16">
            <a:extLst>
              <a:ext uri="{FF2B5EF4-FFF2-40B4-BE49-F238E27FC236}">
                <a16:creationId xmlns:a16="http://schemas.microsoft.com/office/drawing/2014/main" id="{00000000-0008-0000-0300-000011000000}"/>
              </a:ext>
            </a:extLst>
          </xdr:cNvPr>
          <xdr:cNvSpPr/>
        </xdr:nvSpPr>
        <xdr:spPr>
          <a:xfrm>
            <a:off x="7394156" y="4215888"/>
            <a:ext cx="2516686" cy="2521311"/>
          </a:xfrm>
          <a:prstGeom prst="rect">
            <a:avLst/>
          </a:prstGeom>
          <a:solidFill>
            <a:srgbClr val="00C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00000000-0008-0000-0300-000012000000}"/>
              </a:ext>
            </a:extLst>
          </xdr:cNvPr>
          <xdr:cNvSpPr/>
        </xdr:nvSpPr>
        <xdr:spPr>
          <a:xfrm>
            <a:off x="9921955" y="4215992"/>
            <a:ext cx="2535100" cy="2522144"/>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9" name="Rectángulo 18">
            <a:extLst>
              <a:ext uri="{FF2B5EF4-FFF2-40B4-BE49-F238E27FC236}">
                <a16:creationId xmlns:a16="http://schemas.microsoft.com/office/drawing/2014/main" id="{00000000-0008-0000-0300-000013000000}"/>
              </a:ext>
            </a:extLst>
          </xdr:cNvPr>
          <xdr:cNvSpPr/>
        </xdr:nvSpPr>
        <xdr:spPr>
          <a:xfrm>
            <a:off x="9921509" y="1686324"/>
            <a:ext cx="2535100" cy="25304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0" name="Rectángulo 19">
            <a:extLst>
              <a:ext uri="{FF2B5EF4-FFF2-40B4-BE49-F238E27FC236}">
                <a16:creationId xmlns:a16="http://schemas.microsoft.com/office/drawing/2014/main" id="{00000000-0008-0000-0300-000014000000}"/>
              </a:ext>
            </a:extLst>
          </xdr:cNvPr>
          <xdr:cNvSpPr/>
        </xdr:nvSpPr>
        <xdr:spPr>
          <a:xfrm>
            <a:off x="7395128" y="1684265"/>
            <a:ext cx="2515713" cy="25304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clientData/>
  </xdr:twoCellAnchor>
  <xdr:twoCellAnchor>
    <xdr:from>
      <xdr:col>7</xdr:col>
      <xdr:colOff>498112</xdr:colOff>
      <xdr:row>6</xdr:row>
      <xdr:rowOff>196851</xdr:rowOff>
    </xdr:from>
    <xdr:to>
      <xdr:col>13</xdr:col>
      <xdr:colOff>267072</xdr:colOff>
      <xdr:row>15</xdr:row>
      <xdr:rowOff>286386</xdr:rowOff>
    </xdr:to>
    <xdr:graphicFrame macro="">
      <xdr:nvGraphicFramePr>
        <xdr:cNvPr id="16" name="Gráfico 15">
          <a:extLst>
            <a:ext uri="{FF2B5EF4-FFF2-40B4-BE49-F238E27FC236}">
              <a16:creationId xmlns:a16="http://schemas.microsoft.com/office/drawing/2014/main" id="{00000000-0008-0000-03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67532</xdr:colOff>
      <xdr:row>14</xdr:row>
      <xdr:rowOff>38966</xdr:rowOff>
    </xdr:from>
    <xdr:to>
      <xdr:col>12</xdr:col>
      <xdr:colOff>550475</xdr:colOff>
      <xdr:row>14</xdr:row>
      <xdr:rowOff>311651</xdr:rowOff>
    </xdr:to>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t="8912"/>
        <a:stretch/>
      </xdr:blipFill>
      <xdr:spPr>
        <a:xfrm>
          <a:off x="9469267" y="6762495"/>
          <a:ext cx="3396473" cy="272685"/>
        </a:xfrm>
        <a:prstGeom prst="rect">
          <a:avLst/>
        </a:prstGeom>
      </xdr:spPr>
    </xdr:pic>
    <xdr:clientData/>
  </xdr:twoCellAnchor>
  <xdr:twoCellAnchor>
    <xdr:from>
      <xdr:col>7</xdr:col>
      <xdr:colOff>741190</xdr:colOff>
      <xdr:row>7</xdr:row>
      <xdr:rowOff>138409</xdr:rowOff>
    </xdr:from>
    <xdr:to>
      <xdr:col>7</xdr:col>
      <xdr:colOff>1120166</xdr:colOff>
      <xdr:row>13</xdr:row>
      <xdr:rowOff>317138</xdr:rowOff>
    </xdr:to>
    <xdr:pic>
      <xdr:nvPicPr>
        <xdr:cNvPr id="23" name="Imagen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8864654" y="2873445"/>
          <a:ext cx="378976" cy="3607729"/>
        </a:xfrm>
        <a:prstGeom prst="rect">
          <a:avLst/>
        </a:prstGeom>
      </xdr:spPr>
    </xdr:pic>
    <xdr:clientData/>
  </xdr:twoCellAnchor>
  <xdr:twoCellAnchor>
    <xdr:from>
      <xdr:col>7</xdr:col>
      <xdr:colOff>1019277</xdr:colOff>
      <xdr:row>6</xdr:row>
      <xdr:rowOff>323523</xdr:rowOff>
    </xdr:from>
    <xdr:to>
      <xdr:col>13</xdr:col>
      <xdr:colOff>4483</xdr:colOff>
      <xdr:row>7</xdr:row>
      <xdr:rowOff>124844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rot="5400000">
          <a:off x="10914784" y="739863"/>
          <a:ext cx="372821" cy="388022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s-MX"/>
        </a:p>
      </xdr:txBody>
    </xdr:sp>
    <xdr:clientData/>
  </xdr:twoCellAnchor>
  <xdr:twoCellAnchor>
    <xdr:from>
      <xdr:col>7</xdr:col>
      <xdr:colOff>1018301</xdr:colOff>
      <xdr:row>6</xdr:row>
      <xdr:rowOff>319398</xdr:rowOff>
    </xdr:from>
    <xdr:to>
      <xdr:col>12</xdr:col>
      <xdr:colOff>607845</xdr:colOff>
      <xdr:row>7</xdr:row>
      <xdr:rowOff>9301</xdr:rowOff>
    </xdr:to>
    <xdr:sp macro="" textlink="">
      <xdr:nvSpPr>
        <xdr:cNvPr id="7" name="CuadroTexto 6">
          <a:extLst>
            <a:ext uri="{FF2B5EF4-FFF2-40B4-BE49-F238E27FC236}">
              <a16:creationId xmlns:a16="http://schemas.microsoft.com/office/drawing/2014/main" id="{00000000-0008-0000-0300-000007000000}"/>
            </a:ext>
          </a:extLst>
        </xdr:cNvPr>
        <xdr:cNvSpPr txBox="1"/>
      </xdr:nvSpPr>
      <xdr:spPr>
        <a:xfrm>
          <a:off x="9160105" y="2489441"/>
          <a:ext cx="3797110" cy="261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2000" b="1" i="0" baseline="0">
              <a:solidFill>
                <a:srgbClr val="AA1738"/>
              </a:solidFill>
              <a:effectLst/>
              <a:latin typeface="+mn-lt"/>
              <a:ea typeface="+mn-ea"/>
              <a:cs typeface="+mn-cs"/>
            </a:rPr>
            <a:t>MAPA DE RIESGOS FINAL</a:t>
          </a:r>
          <a:endParaRPr lang="es-MX" sz="2000">
            <a:solidFill>
              <a:srgbClr val="AA1738"/>
            </a:solidFill>
            <a:effectLst/>
          </a:endParaRPr>
        </a:p>
      </xdr:txBody>
    </xdr:sp>
    <xdr:clientData/>
  </xdr:twoCellAnchor>
  <mc:AlternateContent xmlns:mc="http://schemas.openxmlformats.org/markup-compatibility/2006">
    <mc:Choice xmlns:a14="http://schemas.microsoft.com/office/drawing/2010/main" Requires="a14">
      <xdr:twoCellAnchor editAs="absolute">
        <xdr:from>
          <xdr:col>10</xdr:col>
          <xdr:colOff>81259</xdr:colOff>
          <xdr:row>4</xdr:row>
          <xdr:rowOff>110451</xdr:rowOff>
        </xdr:from>
        <xdr:to>
          <xdr:col>12</xdr:col>
          <xdr:colOff>403411</xdr:colOff>
          <xdr:row>5</xdr:row>
          <xdr:rowOff>595564</xdr:rowOff>
        </xdr:to>
        <xdr:pic>
          <xdr:nvPicPr>
            <xdr:cNvPr id="36" name="Imagen 35">
              <a:extLst>
                <a:ext uri="{FF2B5EF4-FFF2-40B4-BE49-F238E27FC236}">
                  <a16:creationId xmlns:a16="http://schemas.microsoft.com/office/drawing/2014/main" id="{00000000-0008-0000-0300-000024000000}"/>
                </a:ext>
              </a:extLst>
            </xdr:cNvPr>
            <xdr:cNvPicPr>
              <a:picLocks noChangeAspect="1" noChangeArrowheads="1"/>
              <a:extLst>
                <a:ext uri="{84589F7E-364E-4C9E-8A38-B11213B215E9}">
                  <a14:cameraTool cellRange="'Datos Generales'!$H$4:$J$8" spid="_x0000_s4529"/>
                </a:ext>
              </a:extLst>
            </xdr:cNvPicPr>
          </xdr:nvPicPr>
          <xdr:blipFill>
            <a:blip xmlns:r="http://schemas.openxmlformats.org/officeDocument/2006/relationships" r:embed="rId4"/>
            <a:srcRect/>
            <a:stretch>
              <a:fillRect/>
            </a:stretch>
          </xdr:blipFill>
          <xdr:spPr bwMode="auto">
            <a:xfrm>
              <a:off x="10771671" y="1062951"/>
              <a:ext cx="1947005" cy="111264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201706</xdr:colOff>
      <xdr:row>33</xdr:row>
      <xdr:rowOff>78440</xdr:rowOff>
    </xdr:from>
    <xdr:to>
      <xdr:col>0</xdr:col>
      <xdr:colOff>3373531</xdr:colOff>
      <xdr:row>36</xdr:row>
      <xdr:rowOff>504262</xdr:rowOff>
    </xdr:to>
    <xdr:pic>
      <xdr:nvPicPr>
        <xdr:cNvPr id="14" name="13 Imagen">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1706" y="12270440"/>
          <a:ext cx="3171825" cy="952500"/>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0.92916</cdr:x>
      <cdr:y>0.03155</cdr:y>
    </cdr:from>
    <cdr:to>
      <cdr:x>0.98977</cdr:x>
      <cdr:y>0.84791</cdr:y>
    </cdr:to>
    <cdr:sp macro="" textlink="">
      <cdr:nvSpPr>
        <cdr:cNvPr id="2" name="Rectángulo 1">
          <a:extLst xmlns:a="http://schemas.openxmlformats.org/drawingml/2006/main">
            <a:ext uri="{FF2B5EF4-FFF2-40B4-BE49-F238E27FC236}">
              <a16:creationId xmlns:a16="http://schemas.microsoft.com/office/drawing/2014/main" id="{13214D5C-08A2-3478-7825-CFAD5F2DB509}"/>
            </a:ext>
          </a:extLst>
        </cdr:cNvPr>
        <cdr:cNvSpPr/>
      </cdr:nvSpPr>
      <cdr:spPr>
        <a:xfrm xmlns:a="http://schemas.openxmlformats.org/drawingml/2006/main">
          <a:off x="4325503" y="165101"/>
          <a:ext cx="282157" cy="427204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MX"/>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130768</xdr:colOff>
      <xdr:row>4</xdr:row>
      <xdr:rowOff>247954</xdr:rowOff>
    </xdr:from>
    <xdr:to>
      <xdr:col>10</xdr:col>
      <xdr:colOff>614906</xdr:colOff>
      <xdr:row>14</xdr:row>
      <xdr:rowOff>38746</xdr:rowOff>
    </xdr:to>
    <xdr:grpSp>
      <xdr:nvGrpSpPr>
        <xdr:cNvPr id="19" name="Grupo 18">
          <a:extLst>
            <a:ext uri="{FF2B5EF4-FFF2-40B4-BE49-F238E27FC236}">
              <a16:creationId xmlns:a16="http://schemas.microsoft.com/office/drawing/2014/main" id="{00000000-0008-0000-0500-000013000000}"/>
            </a:ext>
          </a:extLst>
        </xdr:cNvPr>
        <xdr:cNvGrpSpPr/>
      </xdr:nvGrpSpPr>
      <xdr:grpSpPr>
        <a:xfrm>
          <a:off x="6618974" y="1357336"/>
          <a:ext cx="3890726" cy="3387881"/>
          <a:chOff x="6615698" y="880934"/>
          <a:chExt cx="3890377" cy="3547476"/>
        </a:xfrm>
      </xdr:grpSpPr>
      <xdr:grpSp>
        <xdr:nvGrpSpPr>
          <xdr:cNvPr id="9" name="Grupo 8">
            <a:extLst>
              <a:ext uri="{FF2B5EF4-FFF2-40B4-BE49-F238E27FC236}">
                <a16:creationId xmlns:a16="http://schemas.microsoft.com/office/drawing/2014/main" id="{00000000-0008-0000-0500-000009000000}"/>
              </a:ext>
            </a:extLst>
          </xdr:cNvPr>
          <xdr:cNvGrpSpPr/>
        </xdr:nvGrpSpPr>
        <xdr:grpSpPr>
          <a:xfrm>
            <a:off x="7441520" y="1270800"/>
            <a:ext cx="2494813" cy="2457043"/>
            <a:chOff x="7394156" y="1684265"/>
            <a:chExt cx="5070508" cy="5053871"/>
          </a:xfrm>
        </xdr:grpSpPr>
        <xdr:sp macro="" textlink="">
          <xdr:nvSpPr>
            <xdr:cNvPr id="15" name="Rectángulo 14">
              <a:extLst>
                <a:ext uri="{FF2B5EF4-FFF2-40B4-BE49-F238E27FC236}">
                  <a16:creationId xmlns:a16="http://schemas.microsoft.com/office/drawing/2014/main" id="{00000000-0008-0000-0500-00000F000000}"/>
                </a:ext>
              </a:extLst>
            </xdr:cNvPr>
            <xdr:cNvSpPr/>
          </xdr:nvSpPr>
          <xdr:spPr>
            <a:xfrm>
              <a:off x="7394156" y="4215889"/>
              <a:ext cx="2535100" cy="2521311"/>
            </a:xfrm>
            <a:prstGeom prst="rect">
              <a:avLst/>
            </a:prstGeom>
            <a:solidFill>
              <a:srgbClr val="00CC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6" name="Rectángulo 15">
              <a:extLst>
                <a:ext uri="{FF2B5EF4-FFF2-40B4-BE49-F238E27FC236}">
                  <a16:creationId xmlns:a16="http://schemas.microsoft.com/office/drawing/2014/main" id="{00000000-0008-0000-0500-000010000000}"/>
                </a:ext>
              </a:extLst>
            </xdr:cNvPr>
            <xdr:cNvSpPr/>
          </xdr:nvSpPr>
          <xdr:spPr>
            <a:xfrm>
              <a:off x="9929564" y="4215992"/>
              <a:ext cx="2535100" cy="2522144"/>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7" name="Rectángulo 16">
              <a:extLst>
                <a:ext uri="{FF2B5EF4-FFF2-40B4-BE49-F238E27FC236}">
                  <a16:creationId xmlns:a16="http://schemas.microsoft.com/office/drawing/2014/main" id="{00000000-0008-0000-0500-000011000000}"/>
                </a:ext>
              </a:extLst>
            </xdr:cNvPr>
            <xdr:cNvSpPr/>
          </xdr:nvSpPr>
          <xdr:spPr>
            <a:xfrm>
              <a:off x="9929118" y="1686324"/>
              <a:ext cx="2535100" cy="25304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00000000-0008-0000-0500-000012000000}"/>
                </a:ext>
              </a:extLst>
            </xdr:cNvPr>
            <xdr:cNvSpPr/>
          </xdr:nvSpPr>
          <xdr:spPr>
            <a:xfrm>
              <a:off x="7395128" y="1684265"/>
              <a:ext cx="2535100" cy="25304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graphicFrame macro="">
        <xdr:nvGraphicFramePr>
          <xdr:cNvPr id="10" name="Gráfico 9">
            <a:extLst>
              <a:ext uri="{FF2B5EF4-FFF2-40B4-BE49-F238E27FC236}">
                <a16:creationId xmlns:a16="http://schemas.microsoft.com/office/drawing/2014/main" id="{00000000-0008-0000-0500-00000A000000}"/>
              </a:ext>
            </a:extLst>
          </xdr:cNvPr>
          <xdr:cNvGraphicFramePr/>
        </xdr:nvGraphicFramePr>
        <xdr:xfrm>
          <a:off x="6615698" y="880934"/>
          <a:ext cx="3890377" cy="3547476"/>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11" name="Imagen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2">
            <a:clrChange>
              <a:clrFrom>
                <a:srgbClr val="FFFFFF"/>
              </a:clrFrom>
              <a:clrTo>
                <a:srgbClr val="FFFFFF">
                  <a:alpha val="0"/>
                </a:srgbClr>
              </a:clrTo>
            </a:clrChange>
          </a:blip>
          <a:srcRect t="8912"/>
          <a:stretch/>
        </xdr:blipFill>
        <xdr:spPr>
          <a:xfrm>
            <a:off x="7217998" y="3961925"/>
            <a:ext cx="2531057" cy="184854"/>
          </a:xfrm>
          <a:prstGeom prst="rect">
            <a:avLst/>
          </a:prstGeom>
        </xdr:spPr>
      </xdr:pic>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6854075" y="1228736"/>
            <a:ext cx="311900" cy="2445680"/>
          </a:xfrm>
          <a:prstGeom prst="rect">
            <a:avLst/>
          </a:prstGeom>
        </xdr:spPr>
      </xdr:pic>
      <xdr:sp macro="" textlink="">
        <xdr:nvSpPr>
          <xdr:cNvPr id="13" name="Rectángulo 12">
            <a:extLst>
              <a:ext uri="{FF2B5EF4-FFF2-40B4-BE49-F238E27FC236}">
                <a16:creationId xmlns:a16="http://schemas.microsoft.com/office/drawing/2014/main" id="{00000000-0008-0000-0500-00000D000000}"/>
              </a:ext>
            </a:extLst>
          </xdr:cNvPr>
          <xdr:cNvSpPr/>
        </xdr:nvSpPr>
        <xdr:spPr>
          <a:xfrm rot="5400000">
            <a:off x="8474706" y="-678325"/>
            <a:ext cx="252735" cy="34290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es-MX"/>
          </a:p>
        </xdr:txBody>
      </xdr:sp>
      <xdr:sp macro="" textlink="">
        <xdr:nvSpPr>
          <xdr:cNvPr id="14" name="CuadroTexto 13">
            <a:extLst>
              <a:ext uri="{FF2B5EF4-FFF2-40B4-BE49-F238E27FC236}">
                <a16:creationId xmlns:a16="http://schemas.microsoft.com/office/drawing/2014/main" id="{00000000-0008-0000-0500-00000E000000}"/>
              </a:ext>
            </a:extLst>
          </xdr:cNvPr>
          <xdr:cNvSpPr txBox="1"/>
        </xdr:nvSpPr>
        <xdr:spPr>
          <a:xfrm>
            <a:off x="7156451" y="954984"/>
            <a:ext cx="2828742" cy="177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US" sz="1200" b="1" i="0" baseline="0">
                <a:solidFill>
                  <a:srgbClr val="AA1738"/>
                </a:solidFill>
                <a:effectLst/>
                <a:latin typeface="+mn-lt"/>
                <a:ea typeface="+mn-ea"/>
                <a:cs typeface="+mn-cs"/>
              </a:rPr>
              <a:t>MAPA DE RIESGOS FINAL</a:t>
            </a:r>
            <a:endParaRPr lang="es-MX" sz="1200">
              <a:solidFill>
                <a:srgbClr val="AA1738"/>
              </a:solidFill>
              <a:effectLst/>
            </a:endParaRPr>
          </a:p>
        </xdr:txBody>
      </xdr:sp>
    </xdr:grpSp>
    <xdr:clientData/>
  </xdr:twoCellAnchor>
  <mc:AlternateContent xmlns:mc="http://schemas.openxmlformats.org/markup-compatibility/2006">
    <mc:Choice xmlns:a14="http://schemas.microsoft.com/office/drawing/2010/main" Requires="a14">
      <xdr:twoCellAnchor editAs="absolute">
        <xdr:from>
          <xdr:col>7</xdr:col>
          <xdr:colOff>622435</xdr:colOff>
          <xdr:row>1</xdr:row>
          <xdr:rowOff>246146</xdr:rowOff>
        </xdr:from>
        <xdr:to>
          <xdr:col>10</xdr:col>
          <xdr:colOff>84553</xdr:colOff>
          <xdr:row>4</xdr:row>
          <xdr:rowOff>192321</xdr:rowOff>
        </xdr:to>
        <xdr:pic>
          <xdr:nvPicPr>
            <xdr:cNvPr id="22" name="Imagen 21">
              <a:extLst>
                <a:ext uri="{FF2B5EF4-FFF2-40B4-BE49-F238E27FC236}">
                  <a16:creationId xmlns:a16="http://schemas.microsoft.com/office/drawing/2014/main" id="{00000000-0008-0000-0500-000016000000}"/>
                </a:ext>
              </a:extLst>
            </xdr:cNvPr>
            <xdr:cNvPicPr>
              <a:picLocks noChangeAspect="1" noChangeArrowheads="1"/>
              <a:extLst>
                <a:ext uri="{84589F7E-364E-4C9E-8A38-B11213B215E9}">
                  <a14:cameraTool cellRange="'Datos Generales'!$H$4:$J$8" spid="_x0000_s6655"/>
                </a:ext>
              </a:extLst>
            </xdr:cNvPicPr>
          </xdr:nvPicPr>
          <xdr:blipFill>
            <a:blip xmlns:r="http://schemas.openxmlformats.org/officeDocument/2006/relationships" r:embed="rId4"/>
            <a:srcRect/>
            <a:stretch>
              <a:fillRect/>
            </a:stretch>
          </xdr:blipFill>
          <xdr:spPr bwMode="auto">
            <a:xfrm>
              <a:off x="8231229" y="582322"/>
              <a:ext cx="1748118" cy="71938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3</xdr:col>
      <xdr:colOff>1019735</xdr:colOff>
      <xdr:row>26</xdr:row>
      <xdr:rowOff>22412</xdr:rowOff>
    </xdr:from>
    <xdr:to>
      <xdr:col>5</xdr:col>
      <xdr:colOff>739588</xdr:colOff>
      <xdr:row>29</xdr:row>
      <xdr:rowOff>145676</xdr:rowOff>
    </xdr:to>
    <xdr:pic>
      <xdr:nvPicPr>
        <xdr:cNvPr id="24" name="23 Imagen">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675529" y="8370794"/>
          <a:ext cx="2274794" cy="593911"/>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0.88333</cdr:x>
      <cdr:y>0.04494</cdr:y>
    </cdr:from>
    <cdr:to>
      <cdr:x>0.94394</cdr:x>
      <cdr:y>0.88475</cdr:y>
    </cdr:to>
    <cdr:sp macro="" textlink="">
      <cdr:nvSpPr>
        <cdr:cNvPr id="2" name="Rectángulo 1">
          <a:extLst xmlns:a="http://schemas.openxmlformats.org/drawingml/2006/main">
            <a:ext uri="{FF2B5EF4-FFF2-40B4-BE49-F238E27FC236}">
              <a16:creationId xmlns:a16="http://schemas.microsoft.com/office/drawing/2014/main" id="{13214D5C-08A2-3478-7825-CFAD5F2DB509}"/>
            </a:ext>
          </a:extLst>
        </cdr:cNvPr>
        <cdr:cNvSpPr/>
      </cdr:nvSpPr>
      <cdr:spPr>
        <a:xfrm xmlns:a="http://schemas.openxmlformats.org/drawingml/2006/main">
          <a:off x="3436479" y="159438"/>
          <a:ext cx="235795" cy="2979178"/>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MX"/>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19</xdr:col>
      <xdr:colOff>88038</xdr:colOff>
      <xdr:row>4</xdr:row>
      <xdr:rowOff>371887</xdr:rowOff>
    </xdr:from>
    <xdr:to>
      <xdr:col>26</xdr:col>
      <xdr:colOff>29178</xdr:colOff>
      <xdr:row>15</xdr:row>
      <xdr:rowOff>251256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1024979" y="1402828"/>
          <a:ext cx="5275140" cy="4798752"/>
        </a:xfrm>
        <a:prstGeom prst="rect">
          <a:avLst/>
        </a:prstGeom>
      </xdr:spPr>
    </xdr:pic>
    <xdr:clientData/>
  </xdr:twoCellAnchor>
  <xdr:twoCellAnchor>
    <xdr:from>
      <xdr:col>26</xdr:col>
      <xdr:colOff>176038</xdr:colOff>
      <xdr:row>4</xdr:row>
      <xdr:rowOff>398721</xdr:rowOff>
    </xdr:from>
    <xdr:to>
      <xdr:col>33</xdr:col>
      <xdr:colOff>581908</xdr:colOff>
      <xdr:row>11</xdr:row>
      <xdr:rowOff>165534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t="2000" b="1"/>
        <a:stretch/>
      </xdr:blipFill>
      <xdr:spPr>
        <a:xfrm>
          <a:off x="15761147" y="1447851"/>
          <a:ext cx="5720544" cy="2665726"/>
        </a:xfrm>
        <a:prstGeom prst="rect">
          <a:avLst/>
        </a:prstGeom>
      </xdr:spPr>
    </xdr:pic>
    <xdr:clientData/>
  </xdr:twoCellAnchor>
  <xdr:twoCellAnchor>
    <xdr:from>
      <xdr:col>26</xdr:col>
      <xdr:colOff>167732</xdr:colOff>
      <xdr:row>11</xdr:row>
      <xdr:rowOff>94921</xdr:rowOff>
    </xdr:from>
    <xdr:to>
      <xdr:col>33</xdr:col>
      <xdr:colOff>542229</xdr:colOff>
      <xdr:row>12</xdr:row>
      <xdr:rowOff>255942</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5752841" y="4042964"/>
          <a:ext cx="5689171" cy="575152"/>
        </a:xfrm>
        <a:prstGeom prst="rect">
          <a:avLst/>
        </a:prstGeom>
      </xdr:spPr>
    </xdr:pic>
    <xdr:clientData/>
  </xdr:twoCellAnchor>
  <xdr:twoCellAnchor>
    <xdr:from>
      <xdr:col>1</xdr:col>
      <xdr:colOff>6392</xdr:colOff>
      <xdr:row>14</xdr:row>
      <xdr:rowOff>0</xdr:rowOff>
    </xdr:from>
    <xdr:to>
      <xdr:col>14</xdr:col>
      <xdr:colOff>604024</xdr:colOff>
      <xdr:row>14</xdr:row>
      <xdr:rowOff>0</xdr:rowOff>
    </xdr:to>
    <xdr:cxnSp macro="">
      <xdr:nvCxnSpPr>
        <xdr:cNvPr id="10" name="Conector recto de flecha 9">
          <a:extLst>
            <a:ext uri="{FF2B5EF4-FFF2-40B4-BE49-F238E27FC236}">
              <a16:creationId xmlns:a16="http://schemas.microsoft.com/office/drawing/2014/main" id="{00000000-0008-0000-0600-00000A000000}"/>
            </a:ext>
          </a:extLst>
        </xdr:cNvPr>
        <xdr:cNvCxnSpPr/>
      </xdr:nvCxnSpPr>
      <xdr:spPr>
        <a:xfrm>
          <a:off x="530587" y="5638289"/>
          <a:ext cx="6542766" cy="0"/>
        </a:xfrm>
        <a:prstGeom prst="straightConnector1">
          <a:avLst/>
        </a:prstGeom>
        <a:ln w="38100">
          <a:solidFill>
            <a:srgbClr val="BC945B"/>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xdr:row>
      <xdr:rowOff>95890</xdr:rowOff>
    </xdr:from>
    <xdr:to>
      <xdr:col>3</xdr:col>
      <xdr:colOff>6393</xdr:colOff>
      <xdr:row>16</xdr:row>
      <xdr:rowOff>38356</xdr:rowOff>
    </xdr:to>
    <xdr:cxnSp macro="">
      <xdr:nvCxnSpPr>
        <xdr:cNvPr id="11" name="Conector recto de flecha 10">
          <a:extLst>
            <a:ext uri="{FF2B5EF4-FFF2-40B4-BE49-F238E27FC236}">
              <a16:creationId xmlns:a16="http://schemas.microsoft.com/office/drawing/2014/main" id="{00000000-0008-0000-0600-00000B000000}"/>
            </a:ext>
          </a:extLst>
        </xdr:cNvPr>
        <xdr:cNvCxnSpPr/>
      </xdr:nvCxnSpPr>
      <xdr:spPr>
        <a:xfrm flipV="1">
          <a:off x="1419161" y="658440"/>
          <a:ext cx="6393" cy="5657466"/>
        </a:xfrm>
        <a:prstGeom prst="straightConnector1">
          <a:avLst/>
        </a:prstGeom>
        <a:ln w="38100">
          <a:solidFill>
            <a:srgbClr val="BC945B"/>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27609</xdr:colOff>
      <xdr:row>5</xdr:row>
      <xdr:rowOff>172635</xdr:rowOff>
    </xdr:from>
    <xdr:to>
      <xdr:col>12</xdr:col>
      <xdr:colOff>138043</xdr:colOff>
      <xdr:row>7</xdr:row>
      <xdr:rowOff>116540</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4330668" y="1660776"/>
          <a:ext cx="1535822" cy="858305"/>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b="1">
              <a:solidFill>
                <a:sysClr val="windowText" lastClr="000000"/>
              </a:solidFill>
            </a:rPr>
            <a:t>I. Riesgos de Atención Inmediata</a:t>
          </a:r>
        </a:p>
      </xdr:txBody>
    </xdr:sp>
    <xdr:clientData/>
  </xdr:twoCellAnchor>
  <xdr:twoCellAnchor>
    <xdr:from>
      <xdr:col>3</xdr:col>
      <xdr:colOff>405526</xdr:colOff>
      <xdr:row>5</xdr:row>
      <xdr:rowOff>149249</xdr:rowOff>
    </xdr:from>
    <xdr:to>
      <xdr:col>7</xdr:col>
      <xdr:colOff>74220</xdr:colOff>
      <xdr:row>7</xdr:row>
      <xdr:rowOff>218271</xdr:rowOff>
    </xdr:to>
    <xdr:sp macro="" textlink="">
      <xdr:nvSpPr>
        <xdr:cNvPr id="6" name="CuadroTexto 5">
          <a:extLst>
            <a:ext uri="{FF2B5EF4-FFF2-40B4-BE49-F238E27FC236}">
              <a16:creationId xmlns:a16="http://schemas.microsoft.com/office/drawing/2014/main" id="{00000000-0008-0000-0600-000006000000}"/>
            </a:ext>
          </a:extLst>
        </xdr:cNvPr>
        <xdr:cNvSpPr txBox="1"/>
      </xdr:nvSpPr>
      <xdr:spPr>
        <a:xfrm>
          <a:off x="1828673" y="1639631"/>
          <a:ext cx="1506459" cy="98790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b="1">
              <a:solidFill>
                <a:sysClr val="windowText" lastClr="000000"/>
              </a:solidFill>
            </a:rPr>
            <a:t>II. Riesgos de Atención Periódica</a:t>
          </a:r>
        </a:p>
      </xdr:txBody>
    </xdr:sp>
    <xdr:clientData/>
  </xdr:twoCellAnchor>
  <xdr:twoCellAnchor>
    <xdr:from>
      <xdr:col>3</xdr:col>
      <xdr:colOff>400327</xdr:colOff>
      <xdr:row>10</xdr:row>
      <xdr:rowOff>262284</xdr:rowOff>
    </xdr:from>
    <xdr:to>
      <xdr:col>7</xdr:col>
      <xdr:colOff>96630</xdr:colOff>
      <xdr:row>12</xdr:row>
      <xdr:rowOff>27610</xdr:rowOff>
    </xdr:to>
    <xdr:sp macro="" textlink="">
      <xdr:nvSpPr>
        <xdr:cNvPr id="9" name="CuadroTexto 8">
          <a:extLst>
            <a:ext uri="{FF2B5EF4-FFF2-40B4-BE49-F238E27FC236}">
              <a16:creationId xmlns:a16="http://schemas.microsoft.com/office/drawing/2014/main" id="{00000000-0008-0000-0600-000009000000}"/>
            </a:ext>
          </a:extLst>
        </xdr:cNvPr>
        <xdr:cNvSpPr txBox="1"/>
      </xdr:nvSpPr>
      <xdr:spPr>
        <a:xfrm>
          <a:off x="1808370" y="3796197"/>
          <a:ext cx="1435651" cy="593587"/>
        </a:xfrm>
        <a:prstGeom prst="rect">
          <a:avLst/>
        </a:prstGeom>
        <a:solidFill>
          <a:srgbClr val="00CC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b="1">
              <a:solidFill>
                <a:sysClr val="windowText" lastClr="000000"/>
              </a:solidFill>
            </a:rPr>
            <a:t>IV.</a:t>
          </a:r>
          <a:r>
            <a:rPr lang="es-MX" sz="1600" b="1" baseline="0">
              <a:solidFill>
                <a:sysClr val="windowText" lastClr="000000"/>
              </a:solidFill>
            </a:rPr>
            <a:t> </a:t>
          </a:r>
          <a:r>
            <a:rPr lang="es-MX" sz="1600" b="1">
              <a:solidFill>
                <a:sysClr val="windowText" lastClr="000000"/>
              </a:solidFill>
            </a:rPr>
            <a:t>Riesgos Controlador</a:t>
          </a:r>
        </a:p>
      </xdr:txBody>
    </xdr:sp>
    <xdr:clientData/>
  </xdr:twoCellAnchor>
  <xdr:twoCellAnchor>
    <xdr:from>
      <xdr:col>8</xdr:col>
      <xdr:colOff>333092</xdr:colOff>
      <xdr:row>10</xdr:row>
      <xdr:rowOff>385548</xdr:rowOff>
    </xdr:from>
    <xdr:to>
      <xdr:col>12</xdr:col>
      <xdr:colOff>29395</xdr:colOff>
      <xdr:row>12</xdr:row>
      <xdr:rowOff>150874</xdr:rowOff>
    </xdr:to>
    <xdr:sp macro="" textlink="">
      <xdr:nvSpPr>
        <xdr:cNvPr id="12" name="CuadroTexto 11">
          <a:extLst>
            <a:ext uri="{FF2B5EF4-FFF2-40B4-BE49-F238E27FC236}">
              <a16:creationId xmlns:a16="http://schemas.microsoft.com/office/drawing/2014/main" id="{00000000-0008-0000-0600-00000C000000}"/>
            </a:ext>
          </a:extLst>
        </xdr:cNvPr>
        <xdr:cNvSpPr txBox="1"/>
      </xdr:nvSpPr>
      <xdr:spPr>
        <a:xfrm>
          <a:off x="4053445" y="4173136"/>
          <a:ext cx="1534068" cy="684209"/>
        </a:xfrm>
        <a:prstGeom prst="rect">
          <a:avLst/>
        </a:prstGeom>
        <a:solidFill>
          <a:srgbClr val="FFC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600" b="1">
              <a:solidFill>
                <a:sysClr val="windowText" lastClr="000000"/>
              </a:solidFill>
            </a:rPr>
            <a:t>III.</a:t>
          </a:r>
          <a:r>
            <a:rPr lang="es-MX" sz="1600" b="1" baseline="0">
              <a:solidFill>
                <a:sysClr val="windowText" lastClr="000000"/>
              </a:solidFill>
            </a:rPr>
            <a:t> </a:t>
          </a:r>
          <a:r>
            <a:rPr lang="es-MX" sz="1600" b="1">
              <a:solidFill>
                <a:sysClr val="windowText" lastClr="000000"/>
              </a:solidFill>
            </a:rPr>
            <a:t>Riesgos de Seguimiento</a:t>
          </a:r>
        </a:p>
      </xdr:txBody>
    </xdr:sp>
    <xdr:clientData/>
  </xdr:twoCellAnchor>
  <xdr:twoCellAnchor editAs="oneCell">
    <xdr:from>
      <xdr:col>2</xdr:col>
      <xdr:colOff>22413</xdr:colOff>
      <xdr:row>23</xdr:row>
      <xdr:rowOff>78442</xdr:rowOff>
    </xdr:from>
    <xdr:to>
      <xdr:col>10</xdr:col>
      <xdr:colOff>89648</xdr:colOff>
      <xdr:row>29</xdr:row>
      <xdr:rowOff>123266</xdr:rowOff>
    </xdr:to>
    <xdr:pic>
      <xdr:nvPicPr>
        <xdr:cNvPr id="14" name="13 Imagen">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7325" y="7575177"/>
          <a:ext cx="3731558" cy="9861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ran%20Burgos\Desktop\ARCR-01-Matriz-de-Gestion-de-Riesgos.xlsx" TargetMode="External"/><Relationship Id="rId1" Type="http://schemas.openxmlformats.org/officeDocument/2006/relationships/externalLinkPath" Target="/Users/Iran%20Burgos/Desktop/ARCR-01-Matriz-de-Gestion-de-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Instructivo Mari"/>
      <sheetName val="Datos Generales"/>
      <sheetName val="Evaluación de Riesgos"/>
      <sheetName val="PTAR"/>
      <sheetName val="Mapa de Riesgo"/>
      <sheetName val="Resumen"/>
      <sheetName val="Datos de Ayuda"/>
      <sheetName val="ARCR-01-Matriz-de-Gestion-de-Ri"/>
    </sheetNames>
    <sheetDataSet>
      <sheetData sheetId="0"/>
      <sheetData sheetId="1"/>
      <sheetData sheetId="2"/>
      <sheetData sheetId="3">
        <row r="5">
          <cell r="AP5" t="str">
            <v>Clasificación Causas</v>
          </cell>
        </row>
        <row r="6">
          <cell r="AP6" t="str">
            <v>Humano</v>
          </cell>
        </row>
        <row r="7">
          <cell r="AP7" t="str">
            <v>Financiero Presupuestal</v>
          </cell>
        </row>
        <row r="8">
          <cell r="AP8" t="str">
            <v>Técnico-Administrativo</v>
          </cell>
        </row>
        <row r="9">
          <cell r="AP9" t="str">
            <v>TIC's</v>
          </cell>
        </row>
        <row r="10">
          <cell r="AP10" t="str">
            <v>Material</v>
          </cell>
        </row>
        <row r="11">
          <cell r="AP11" t="str">
            <v>Normativo</v>
          </cell>
        </row>
        <row r="12">
          <cell r="AP12" t="str">
            <v>Entorno</v>
          </cell>
        </row>
      </sheetData>
      <sheetData sheetId="4"/>
      <sheetData sheetId="5"/>
      <sheetData sheetId="6"/>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N5:AN19" totalsRowShown="0" headerRowDxfId="25" dataDxfId="24">
  <autoFilter ref="AN5:AN19" xr:uid="{00000000-0009-0000-0100-000001000000}"/>
  <tableColumns count="1">
    <tableColumn id="1" xr3:uid="{00000000-0010-0000-0000-000001000000}" name="Clasificación" dataDxfId="23"/>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P5:AP12" totalsRowShown="0" headerRowDxfId="22" dataDxfId="21" tableBorderDxfId="20">
  <autoFilter ref="AP5:AP12" xr:uid="{00000000-0009-0000-0100-000002000000}"/>
  <tableColumns count="1">
    <tableColumn id="1" xr3:uid="{00000000-0010-0000-0100-000001000000}" name="Clasificación Causas" dataDxfId="19"/>
  </tableColumns>
  <tableStyleInfo name="TableStyleLight1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16185-F260-42D3-A5D5-41909A8CF73F}">
  <dimension ref="A1:E112"/>
  <sheetViews>
    <sheetView topLeftCell="A69" workbookViewId="0">
      <selection activeCell="E70" sqref="E70"/>
    </sheetView>
  </sheetViews>
  <sheetFormatPr baseColWidth="10" defaultColWidth="0" defaultRowHeight="12.75" customHeight="1" zeroHeight="1"/>
  <cols>
    <col min="1" max="1" width="11.42578125" style="272" customWidth="1"/>
    <col min="2" max="2" width="2.7109375" style="272" customWidth="1"/>
    <col min="3" max="3" width="96" style="272" customWidth="1"/>
    <col min="4" max="4" width="2.42578125" style="272" customWidth="1"/>
    <col min="5" max="5" width="11.42578125" style="272" customWidth="1"/>
    <col min="6" max="16384" width="0" style="272" hidden="1"/>
  </cols>
  <sheetData>
    <row r="1" spans="2:3" ht="26.25" customHeight="1">
      <c r="B1" s="309" t="s">
        <v>520</v>
      </c>
      <c r="C1" s="310"/>
    </row>
    <row r="2" spans="2:3"/>
    <row r="3" spans="2:3"/>
    <row r="4" spans="2:3" ht="44.25" customHeight="1">
      <c r="B4" s="311" t="s">
        <v>552</v>
      </c>
      <c r="C4" s="312"/>
    </row>
    <row r="5" spans="2:3"/>
    <row r="6" spans="2:3" ht="22.5" customHeight="1">
      <c r="B6" s="313" t="s">
        <v>521</v>
      </c>
      <c r="C6" s="314"/>
    </row>
    <row r="7" spans="2:3">
      <c r="B7" s="274"/>
    </row>
    <row r="8" spans="2:3" ht="39.75" customHeight="1">
      <c r="B8" s="315" t="s">
        <v>522</v>
      </c>
      <c r="C8" s="312"/>
    </row>
    <row r="9" spans="2:3">
      <c r="B9" s="274"/>
    </row>
    <row r="10" spans="2:3" ht="59.25" customHeight="1">
      <c r="B10" s="316" t="s">
        <v>553</v>
      </c>
      <c r="C10" s="317"/>
    </row>
    <row r="11" spans="2:3" ht="54.75" customHeight="1">
      <c r="B11" s="307" t="s">
        <v>523</v>
      </c>
      <c r="C11" s="308"/>
    </row>
    <row r="12" spans="2:3">
      <c r="B12" s="274"/>
    </row>
    <row r="13" spans="2:3" ht="78.75" customHeight="1">
      <c r="C13" s="301" t="s">
        <v>569</v>
      </c>
    </row>
    <row r="14" spans="2:3" ht="19.5" customHeight="1">
      <c r="B14" s="274"/>
    </row>
    <row r="15" spans="2:3" ht="31.5" customHeight="1">
      <c r="B15" s="277" t="s">
        <v>524</v>
      </c>
      <c r="C15" s="294"/>
    </row>
    <row r="16" spans="2:3"/>
    <row r="17" spans="2:4" ht="32.25" customHeight="1">
      <c r="B17" s="278"/>
      <c r="C17" s="295" t="s">
        <v>554</v>
      </c>
    </row>
    <row r="18" spans="2:4" ht="32.25" customHeight="1">
      <c r="B18" s="278"/>
      <c r="C18" s="279"/>
    </row>
    <row r="19" spans="2:4" ht="177.75" customHeight="1">
      <c r="B19" s="280"/>
      <c r="C19" s="275" t="s">
        <v>581</v>
      </c>
    </row>
    <row r="20" spans="2:4"/>
    <row r="21" spans="2:4" ht="32.25" customHeight="1">
      <c r="B21" s="280"/>
      <c r="C21" s="281" t="s">
        <v>525</v>
      </c>
    </row>
    <row r="22" spans="2:4"/>
    <row r="23" spans="2:4"/>
    <row r="24" spans="2:4" ht="32.25" customHeight="1">
      <c r="B24" s="280"/>
      <c r="C24" s="279" t="s">
        <v>526</v>
      </c>
    </row>
    <row r="25" spans="2:4"/>
    <row r="26" spans="2:4" ht="159" customHeight="1">
      <c r="B26" s="280"/>
      <c r="C26" s="275" t="s">
        <v>570</v>
      </c>
    </row>
    <row r="27" spans="2:4" ht="69.75" customHeight="1">
      <c r="B27" s="278"/>
      <c r="C27" s="275" t="s">
        <v>527</v>
      </c>
      <c r="D27" s="300"/>
    </row>
    <row r="28" spans="2:4" ht="65.25" customHeight="1">
      <c r="B28" s="278"/>
      <c r="C28" s="276"/>
    </row>
    <row r="29" spans="2:4" ht="16.5" customHeight="1">
      <c r="B29" s="278"/>
      <c r="C29" s="302" t="s">
        <v>562</v>
      </c>
    </row>
    <row r="30" spans="2:4">
      <c r="B30" s="278"/>
      <c r="C30" s="275"/>
    </row>
    <row r="31" spans="2:4" ht="28.5" customHeight="1">
      <c r="B31" s="280"/>
      <c r="C31" s="279" t="s">
        <v>528</v>
      </c>
    </row>
    <row r="32" spans="2:4"/>
    <row r="33" spans="2:4" ht="105.75" customHeight="1">
      <c r="B33" s="280"/>
      <c r="C33" s="275" t="s">
        <v>572</v>
      </c>
      <c r="D33" s="272" t="s">
        <v>571</v>
      </c>
    </row>
    <row r="34" spans="2:4">
      <c r="B34" s="282"/>
      <c r="C34" s="283"/>
    </row>
    <row r="35" spans="2:4" ht="46.5" customHeight="1">
      <c r="B35" s="280"/>
      <c r="C35" s="275" t="s">
        <v>573</v>
      </c>
    </row>
    <row r="36" spans="2:4" ht="36" customHeight="1">
      <c r="B36" s="278"/>
      <c r="C36" s="273" t="s">
        <v>529</v>
      </c>
    </row>
    <row r="37" spans="2:4" ht="181.5" customHeight="1">
      <c r="B37" s="278"/>
      <c r="C37" s="284" t="s">
        <v>574</v>
      </c>
    </row>
    <row r="38" spans="2:4" ht="18.75" customHeight="1">
      <c r="B38" s="278"/>
      <c r="C38" s="285" t="s">
        <v>530</v>
      </c>
    </row>
    <row r="39" spans="2:4">
      <c r="B39" s="282"/>
      <c r="C39" s="283"/>
    </row>
    <row r="40" spans="2:4" ht="65.25" customHeight="1">
      <c r="B40" s="280"/>
      <c r="C40" s="275" t="s">
        <v>531</v>
      </c>
    </row>
    <row r="41" spans="2:4">
      <c r="B41" s="282"/>
      <c r="C41" s="283"/>
    </row>
    <row r="42" spans="2:4" ht="112.5" customHeight="1">
      <c r="B42" s="280"/>
      <c r="C42" s="275" t="s">
        <v>532</v>
      </c>
    </row>
    <row r="43" spans="2:4" ht="34.5" customHeight="1">
      <c r="B43" s="278"/>
      <c r="C43" s="273" t="s">
        <v>533</v>
      </c>
    </row>
    <row r="44" spans="2:4" ht="36" customHeight="1">
      <c r="B44" s="278"/>
      <c r="C44" s="286" t="s">
        <v>575</v>
      </c>
    </row>
    <row r="45" spans="2:4" ht="26.25" customHeight="1">
      <c r="B45" s="282"/>
      <c r="C45" s="283"/>
    </row>
    <row r="46" spans="2:4" ht="34.5" customHeight="1">
      <c r="B46" s="282"/>
      <c r="C46" s="296" t="s">
        <v>555</v>
      </c>
    </row>
    <row r="47" spans="2:4" ht="15.75">
      <c r="B47" s="282"/>
      <c r="C47" s="287"/>
    </row>
    <row r="48" spans="2:4" ht="72.75" customHeight="1">
      <c r="B48" s="280"/>
      <c r="C48" s="275" t="s">
        <v>534</v>
      </c>
    </row>
    <row r="49" spans="2:3" ht="15.75">
      <c r="B49" s="282"/>
      <c r="C49" s="287"/>
    </row>
    <row r="50" spans="2:3" ht="46.5" customHeight="1">
      <c r="B50" s="280"/>
      <c r="C50" s="275" t="s">
        <v>576</v>
      </c>
    </row>
    <row r="51" spans="2:3">
      <c r="B51" s="282"/>
      <c r="C51" s="283"/>
    </row>
    <row r="52" spans="2:3" ht="33.75" customHeight="1">
      <c r="B52" s="280"/>
      <c r="C52" s="279" t="s">
        <v>535</v>
      </c>
    </row>
    <row r="53" spans="2:3" ht="25.5">
      <c r="B53" s="278"/>
      <c r="C53" s="288" t="s">
        <v>536</v>
      </c>
    </row>
    <row r="54" spans="2:3" ht="25.5">
      <c r="B54" s="278"/>
      <c r="C54" s="288" t="s">
        <v>537</v>
      </c>
    </row>
    <row r="55" spans="2:3" ht="25.5">
      <c r="B55" s="278"/>
      <c r="C55" s="288" t="s">
        <v>538</v>
      </c>
    </row>
    <row r="56" spans="2:3">
      <c r="B56" s="282"/>
      <c r="C56" s="283"/>
    </row>
    <row r="57" spans="2:3" ht="35.25" customHeight="1">
      <c r="B57" s="280"/>
      <c r="C57" s="275" t="s">
        <v>539</v>
      </c>
    </row>
    <row r="58" spans="2:3" ht="144" customHeight="1">
      <c r="B58" s="278"/>
      <c r="C58" s="273" t="s">
        <v>577</v>
      </c>
    </row>
    <row r="59" spans="2:3" ht="30" customHeight="1">
      <c r="B59" s="278"/>
      <c r="C59" s="275" t="s">
        <v>540</v>
      </c>
    </row>
    <row r="60" spans="2:3">
      <c r="B60" s="282"/>
      <c r="C60" s="283"/>
    </row>
    <row r="61" spans="2:3" ht="96" customHeight="1">
      <c r="B61" s="280"/>
      <c r="C61" s="275" t="s">
        <v>580</v>
      </c>
    </row>
    <row r="62" spans="2:3">
      <c r="B62" s="282"/>
      <c r="C62" s="283"/>
    </row>
    <row r="63" spans="2:3" ht="31.5" customHeight="1">
      <c r="B63" s="282"/>
      <c r="C63" s="296" t="s">
        <v>556</v>
      </c>
    </row>
    <row r="64" spans="2:3" ht="15.75">
      <c r="B64" s="282"/>
      <c r="C64" s="287"/>
    </row>
    <row r="65" spans="1:5" ht="45" customHeight="1">
      <c r="B65" s="280"/>
      <c r="C65" s="275" t="s">
        <v>541</v>
      </c>
    </row>
    <row r="66" spans="1:5" ht="156.75" customHeight="1">
      <c r="B66" s="278"/>
      <c r="C66" s="289" t="s">
        <v>551</v>
      </c>
    </row>
    <row r="67" spans="1:5" ht="20.25" customHeight="1">
      <c r="B67" s="278"/>
      <c r="C67" s="289"/>
    </row>
    <row r="68" spans="1:5" ht="30" customHeight="1">
      <c r="B68" s="282"/>
      <c r="C68" s="296" t="s">
        <v>557</v>
      </c>
    </row>
    <row r="69" spans="1:5" ht="15.75">
      <c r="B69" s="282"/>
      <c r="C69" s="287"/>
    </row>
    <row r="70" spans="1:5" ht="31.5" customHeight="1" thickBot="1">
      <c r="A70" s="290"/>
      <c r="B70" s="280"/>
      <c r="C70" s="279" t="s">
        <v>542</v>
      </c>
      <c r="E70" s="290"/>
    </row>
    <row r="71" spans="1:5" ht="57.75" customHeight="1" thickBot="1">
      <c r="A71" s="290"/>
      <c r="B71" s="278"/>
      <c r="C71" s="291" t="s">
        <v>578</v>
      </c>
      <c r="D71" s="300"/>
      <c r="E71" s="290"/>
    </row>
    <row r="72" spans="1:5" ht="23.25" customHeight="1">
      <c r="A72" s="290"/>
      <c r="B72" s="278"/>
      <c r="C72" s="279"/>
      <c r="E72" s="290"/>
    </row>
    <row r="73" spans="1:5" ht="29.25" customHeight="1">
      <c r="B73" s="282"/>
      <c r="C73" s="296" t="s">
        <v>558</v>
      </c>
    </row>
    <row r="74" spans="1:5" ht="15.75">
      <c r="B74" s="282"/>
      <c r="C74" s="287"/>
    </row>
    <row r="75" spans="1:5" ht="72.75" customHeight="1">
      <c r="A75" s="290"/>
      <c r="B75" s="280"/>
      <c r="C75" s="275" t="s">
        <v>543</v>
      </c>
      <c r="E75" s="290"/>
    </row>
    <row r="76" spans="1:5" ht="38.25">
      <c r="A76" s="290"/>
      <c r="B76" s="278"/>
      <c r="C76" s="292" t="s">
        <v>544</v>
      </c>
      <c r="E76" s="290"/>
    </row>
    <row r="77" spans="1:5" ht="38.25">
      <c r="A77" s="290"/>
      <c r="B77" s="278"/>
      <c r="C77" s="292" t="s">
        <v>545</v>
      </c>
      <c r="E77" s="290"/>
    </row>
    <row r="78" spans="1:5" ht="25.5">
      <c r="A78" s="290"/>
      <c r="B78" s="278"/>
      <c r="C78" s="292" t="s">
        <v>546</v>
      </c>
      <c r="E78" s="290"/>
    </row>
    <row r="79" spans="1:5" ht="26.25" customHeight="1">
      <c r="A79" s="290"/>
      <c r="B79" s="278"/>
      <c r="C79" s="292" t="s">
        <v>547</v>
      </c>
      <c r="E79" s="290"/>
    </row>
    <row r="80" spans="1:5" ht="54.75" customHeight="1">
      <c r="B80" s="282"/>
      <c r="C80" s="292" t="s">
        <v>548</v>
      </c>
    </row>
    <row r="81" spans="1:5" ht="18" customHeight="1">
      <c r="B81" s="282"/>
      <c r="C81" s="293"/>
    </row>
    <row r="82" spans="1:5" ht="66" customHeight="1">
      <c r="A82" s="290" t="s">
        <v>549</v>
      </c>
      <c r="B82" s="280"/>
      <c r="C82" s="275" t="s">
        <v>579</v>
      </c>
      <c r="E82" s="290" t="s">
        <v>549</v>
      </c>
    </row>
    <row r="83" spans="1:5" ht="12.75" customHeight="1"/>
    <row r="84" spans="1:5" ht="12.75" customHeight="1"/>
    <row r="85" spans="1:5" ht="12.75" customHeight="1"/>
    <row r="86" spans="1:5" ht="12.75" customHeight="1"/>
    <row r="87" spans="1:5" ht="12.75" customHeight="1"/>
    <row r="88" spans="1:5" ht="12.75" customHeight="1"/>
    <row r="89" spans="1:5" ht="12.75" customHeight="1"/>
    <row r="90" spans="1:5" ht="12.75" customHeight="1"/>
    <row r="91" spans="1:5" ht="12.75" customHeight="1"/>
    <row r="92" spans="1:5" ht="12.75" customHeight="1"/>
    <row r="93" spans="1:5" ht="12.75" customHeight="1"/>
    <row r="94" spans="1:5" ht="12.75" customHeight="1"/>
    <row r="95" spans="1:5" ht="12.75" customHeight="1"/>
    <row r="96" spans="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6">
    <mergeCell ref="B11:C11"/>
    <mergeCell ref="B1:C1"/>
    <mergeCell ref="B4:C4"/>
    <mergeCell ref="B6:C6"/>
    <mergeCell ref="B8:C8"/>
    <mergeCell ref="B10:C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BO30"/>
  <sheetViews>
    <sheetView showGridLines="0" topLeftCell="A7" zoomScaleNormal="100" workbookViewId="0">
      <selection activeCell="E12" sqref="E12"/>
    </sheetView>
  </sheetViews>
  <sheetFormatPr baseColWidth="10" defaultRowHeight="12.75"/>
  <cols>
    <col min="1" max="1" width="17.85546875" customWidth="1"/>
    <col min="2" max="2" width="68.5703125" customWidth="1"/>
    <col min="3" max="3" width="2.7109375" customWidth="1"/>
    <col min="4" max="4" width="13" customWidth="1"/>
    <col min="5" max="5" width="12.7109375" customWidth="1"/>
    <col min="7" max="7" width="1.85546875" customWidth="1"/>
    <col min="9" max="9" width="21.140625" customWidth="1"/>
    <col min="10" max="10" width="12.28515625" customWidth="1"/>
    <col min="11" max="11" width="2" customWidth="1"/>
  </cols>
  <sheetData>
    <row r="1" spans="1:67" s="15" customFormat="1" ht="26.25" customHeight="1" thickTop="1" thickBot="1">
      <c r="A1" s="324" t="s">
        <v>65</v>
      </c>
      <c r="B1" s="324"/>
      <c r="C1" s="324"/>
      <c r="D1" s="324"/>
      <c r="E1" s="37"/>
      <c r="F1" s="37"/>
      <c r="G1" s="271"/>
      <c r="BI1" s="8"/>
      <c r="BJ1" s="8"/>
      <c r="BK1" s="9"/>
      <c r="BL1" s="8"/>
      <c r="BM1" s="8"/>
      <c r="BN1" s="8"/>
      <c r="BO1" s="3"/>
    </row>
    <row r="2" spans="1:67" s="15" customFormat="1" ht="30.75" customHeight="1" thickTop="1">
      <c r="A2" s="99" t="s">
        <v>514</v>
      </c>
      <c r="B2"/>
      <c r="C2"/>
      <c r="D2"/>
      <c r="E2"/>
      <c r="F2"/>
      <c r="G2" s="206" t="s">
        <v>507</v>
      </c>
      <c r="BI2" s="8"/>
      <c r="BJ2" s="8"/>
      <c r="BK2" s="9"/>
      <c r="BL2" s="8"/>
      <c r="BM2" s="8"/>
      <c r="BN2" s="8"/>
      <c r="BO2" s="3"/>
    </row>
    <row r="3" spans="1:67" s="15" customFormat="1" ht="11.25" customHeight="1" thickBot="1">
      <c r="A3" s="99"/>
      <c r="B3"/>
      <c r="C3"/>
      <c r="D3"/>
      <c r="E3"/>
      <c r="F3"/>
      <c r="G3" s="198"/>
      <c r="H3" s="199"/>
      <c r="I3" s="199"/>
      <c r="J3" s="199"/>
      <c r="K3" s="200"/>
      <c r="BI3" s="8"/>
      <c r="BJ3" s="8"/>
      <c r="BK3" s="9"/>
      <c r="BL3" s="8"/>
      <c r="BM3" s="8"/>
      <c r="BN3" s="8"/>
      <c r="BO3" s="3"/>
    </row>
    <row r="4" spans="1:67" ht="37.5" customHeight="1" thickBot="1">
      <c r="A4" s="207" t="s">
        <v>48</v>
      </c>
      <c r="B4" s="321" t="s">
        <v>686</v>
      </c>
      <c r="C4" s="321"/>
      <c r="D4" s="321"/>
      <c r="E4" s="322"/>
      <c r="G4" s="201"/>
      <c r="H4" s="211"/>
      <c r="I4" s="211"/>
      <c r="J4" s="211"/>
      <c r="K4" s="194"/>
    </row>
    <row r="5" spans="1:67" ht="34.5" customHeight="1" thickBot="1">
      <c r="A5" s="207" t="s">
        <v>566</v>
      </c>
      <c r="B5" s="299" t="s">
        <v>687</v>
      </c>
      <c r="C5" s="93"/>
      <c r="D5" s="93"/>
      <c r="E5" s="93"/>
      <c r="G5" s="193"/>
      <c r="H5" s="211"/>
      <c r="I5" s="212"/>
      <c r="J5" s="211"/>
      <c r="K5" s="194"/>
    </row>
    <row r="6" spans="1:67" ht="37.5" customHeight="1" thickBot="1">
      <c r="A6" s="207" t="s">
        <v>519</v>
      </c>
      <c r="B6" s="321" t="s">
        <v>688</v>
      </c>
      <c r="C6" s="321"/>
      <c r="D6" s="321"/>
      <c r="E6" s="322"/>
      <c r="G6" s="193"/>
      <c r="H6" s="211"/>
      <c r="I6" s="212"/>
      <c r="J6" s="211"/>
      <c r="K6" s="194"/>
    </row>
    <row r="7" spans="1:67" ht="42" customHeight="1" thickBot="1">
      <c r="A7" s="207" t="s">
        <v>567</v>
      </c>
      <c r="B7" s="321" t="s">
        <v>689</v>
      </c>
      <c r="C7" s="321"/>
      <c r="D7" s="321"/>
      <c r="E7" s="322"/>
      <c r="G7" s="193"/>
      <c r="H7" s="211"/>
      <c r="I7" s="212"/>
      <c r="J7" s="211"/>
      <c r="K7" s="194"/>
    </row>
    <row r="8" spans="1:67" ht="50.25" customHeight="1" thickBot="1">
      <c r="A8" s="207" t="s">
        <v>64</v>
      </c>
      <c r="B8" s="318" t="s">
        <v>564</v>
      </c>
      <c r="C8" s="319"/>
      <c r="D8" s="319"/>
      <c r="E8" s="320"/>
      <c r="G8" s="193"/>
      <c r="H8" s="211"/>
      <c r="I8" s="211"/>
      <c r="J8" s="211"/>
      <c r="K8" s="194"/>
    </row>
    <row r="9" spans="1:67" ht="13.5" thickBot="1">
      <c r="A9" s="208"/>
      <c r="G9" s="195"/>
      <c r="H9" s="196"/>
      <c r="I9" s="196"/>
      <c r="J9" s="196"/>
      <c r="K9" s="197"/>
    </row>
    <row r="10" spans="1:67" ht="27.75" customHeight="1" thickBot="1">
      <c r="A10" s="209" t="s">
        <v>67</v>
      </c>
      <c r="B10" s="96" t="s">
        <v>690</v>
      </c>
      <c r="C10" s="202"/>
    </row>
    <row r="11" spans="1:67" ht="26.25" thickBot="1">
      <c r="A11" s="210" t="s">
        <v>70</v>
      </c>
      <c r="B11" s="97" t="s">
        <v>693</v>
      </c>
      <c r="D11" s="94" t="s">
        <v>66</v>
      </c>
      <c r="E11" s="159">
        <v>45642</v>
      </c>
      <c r="F11" s="202"/>
      <c r="G11" s="15"/>
    </row>
    <row r="12" spans="1:67" ht="27.75" customHeight="1" thickBot="1">
      <c r="A12" s="208"/>
      <c r="B12" s="95"/>
    </row>
    <row r="13" spans="1:67" ht="27.75" customHeight="1">
      <c r="A13" s="209" t="s">
        <v>69</v>
      </c>
      <c r="B13" s="96" t="s">
        <v>691</v>
      </c>
    </row>
    <row r="14" spans="1:67" ht="27.75" customHeight="1" thickBot="1">
      <c r="A14" s="210" t="s">
        <v>70</v>
      </c>
      <c r="B14" s="97" t="s">
        <v>692</v>
      </c>
    </row>
    <row r="15" spans="1:67" ht="27.75" customHeight="1" thickBot="1">
      <c r="A15" s="208"/>
      <c r="B15" s="95"/>
    </row>
    <row r="16" spans="1:67" ht="27.75" customHeight="1">
      <c r="A16" s="209" t="s">
        <v>68</v>
      </c>
      <c r="B16" s="96" t="s">
        <v>694</v>
      </c>
    </row>
    <row r="17" spans="1:9" ht="30" customHeight="1" thickBot="1">
      <c r="A17" s="210" t="s">
        <v>70</v>
      </c>
      <c r="B17" s="97" t="s">
        <v>695</v>
      </c>
    </row>
    <row r="30" spans="1:9" ht="59.25" customHeight="1">
      <c r="A30" s="323" t="s">
        <v>565</v>
      </c>
      <c r="B30" s="323"/>
      <c r="C30" s="323"/>
      <c r="D30" s="323"/>
      <c r="E30" s="323"/>
      <c r="F30" s="323"/>
      <c r="G30" s="323"/>
      <c r="H30" s="323"/>
      <c r="I30" s="323"/>
    </row>
  </sheetData>
  <mergeCells count="6">
    <mergeCell ref="B8:E8"/>
    <mergeCell ref="B4:E4"/>
    <mergeCell ref="A30:I30"/>
    <mergeCell ref="A1:D1"/>
    <mergeCell ref="B6:E6"/>
    <mergeCell ref="B7:E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rgb="FFAA1738"/>
  </sheetPr>
  <dimension ref="A1:CD406"/>
  <sheetViews>
    <sheetView showGridLines="0" showRuler="0" zoomScale="77" zoomScaleNormal="77" zoomScaleSheetLayoutView="100" zoomScalePageLayoutView="62" workbookViewId="0">
      <pane xSplit="4" ySplit="5" topLeftCell="K6" activePane="bottomRight" state="frozenSplit"/>
      <selection pane="topRight" activeCell="C1" sqref="C1"/>
      <selection pane="bottomLeft" activeCell="A7" sqref="A7"/>
      <selection pane="bottomRight" activeCell="W41" sqref="W41"/>
    </sheetView>
  </sheetViews>
  <sheetFormatPr baseColWidth="10" defaultColWidth="11.42578125" defaultRowHeight="12.75" outlineLevelCol="1"/>
  <cols>
    <col min="1" max="1" width="6.85546875" style="15" customWidth="1"/>
    <col min="2" max="2" width="10.42578125" style="15" customWidth="1"/>
    <col min="3" max="3" width="11.85546875" style="15" customWidth="1"/>
    <col min="4" max="4" width="15.85546875" style="15" customWidth="1"/>
    <col min="5" max="5" width="10.7109375" style="15" customWidth="1"/>
    <col min="6" max="6" width="16.7109375" style="18" customWidth="1"/>
    <col min="7" max="7" width="18.85546875" style="18" customWidth="1"/>
    <col min="8" max="8" width="2.42578125" style="18" customWidth="1"/>
    <col min="9" max="9" width="23.140625" style="18" customWidth="1"/>
    <col min="10" max="10" width="14" style="18" customWidth="1" outlineLevel="1"/>
    <col min="11" max="11" width="11.42578125" style="18" customWidth="1" outlineLevel="1"/>
    <col min="12" max="12" width="2.28515625" style="18" customWidth="1" outlineLevel="1"/>
    <col min="13" max="13" width="41.28515625" style="15" customWidth="1" outlineLevel="1"/>
    <col min="14" max="14" width="2.28515625" style="15" customWidth="1" outlineLevel="1"/>
    <col min="15" max="15" width="10.140625" style="15" customWidth="1" outlineLevel="1"/>
    <col min="16" max="16" width="4.42578125" style="5" customWidth="1" outlineLevel="1"/>
    <col min="17" max="17" width="10.140625" style="15" customWidth="1" outlineLevel="1"/>
    <col min="18" max="18" width="4.42578125" style="5" customWidth="1" outlineLevel="1"/>
    <col min="19" max="19" width="16.42578125" style="15" customWidth="1" outlineLevel="1"/>
    <col min="20" max="20" width="2.28515625" style="15" customWidth="1" outlineLevel="1"/>
    <col min="21" max="21" width="8.140625" style="15" customWidth="1"/>
    <col min="22" max="22" width="5" style="15" customWidth="1"/>
    <col min="23" max="23" width="39.7109375" style="15" customWidth="1"/>
    <col min="24" max="24" width="11.42578125" style="15" customWidth="1"/>
    <col min="25" max="28" width="7.5703125" style="15" customWidth="1"/>
    <col min="29" max="29" width="12.140625" style="15" customWidth="1"/>
    <col min="30" max="30" width="17" style="15" customWidth="1"/>
    <col min="31" max="31" width="3.140625" style="145" customWidth="1"/>
    <col min="32" max="32" width="8.140625" style="15" customWidth="1"/>
    <col min="33" max="33" width="5.140625" style="15" customWidth="1"/>
    <col min="34" max="34" width="8.140625" style="15" customWidth="1"/>
    <col min="35" max="35" width="5.140625" style="15" customWidth="1"/>
    <col min="36" max="36" width="17.5703125" style="15" customWidth="1"/>
    <col min="37" max="38" width="3.85546875" style="15" customWidth="1"/>
    <col min="39" max="39" width="27.28515625" style="15" customWidth="1"/>
    <col min="40" max="40" width="27.28515625" style="15" hidden="1" customWidth="1"/>
    <col min="41" max="41" width="6.140625" style="15" hidden="1" customWidth="1"/>
    <col min="42" max="42" width="27.28515625" style="15" hidden="1" customWidth="1"/>
    <col min="43" max="43" width="6.5703125" style="15" customWidth="1"/>
    <col min="44" max="61" width="27.28515625" style="15" customWidth="1"/>
    <col min="62" max="62" width="14.85546875" style="15" customWidth="1"/>
    <col min="63" max="63" width="17.140625" style="15" customWidth="1"/>
    <col min="64" max="64" width="28.85546875" style="15" customWidth="1"/>
    <col min="65" max="73" width="10.28515625" style="15" customWidth="1"/>
    <col min="74" max="74" width="22.28515625" style="15" customWidth="1"/>
    <col min="75" max="75" width="31.7109375" style="15" customWidth="1"/>
    <col min="76" max="76" width="29.85546875" style="15" customWidth="1"/>
    <col min="77" max="77" width="31.140625" style="15" customWidth="1"/>
    <col min="78" max="78" width="27.28515625" style="15" customWidth="1"/>
    <col min="79" max="79" width="24.7109375" style="15" customWidth="1"/>
    <col min="80" max="118" width="11.42578125" style="15" customWidth="1"/>
    <col min="119" max="16384" width="11.42578125" style="15"/>
  </cols>
  <sheetData>
    <row r="1" spans="1:82" ht="24.75" customHeight="1" thickBot="1">
      <c r="A1" s="36" t="s">
        <v>4</v>
      </c>
      <c r="B1" s="40"/>
      <c r="C1" s="40"/>
      <c r="D1" s="40"/>
      <c r="E1" s="40"/>
      <c r="F1" s="48"/>
      <c r="G1" s="48"/>
      <c r="H1" s="120"/>
      <c r="I1" s="120"/>
      <c r="J1" s="48"/>
      <c r="K1" s="48"/>
      <c r="L1" s="120"/>
      <c r="M1" s="37"/>
      <c r="N1" s="37"/>
      <c r="O1" s="37"/>
      <c r="P1" s="37"/>
      <c r="Q1" s="37"/>
      <c r="R1" s="37"/>
      <c r="S1" s="37"/>
      <c r="T1" s="37"/>
      <c r="U1" s="37"/>
      <c r="V1" s="37"/>
      <c r="W1" s="37"/>
      <c r="X1" s="37"/>
      <c r="Y1" s="37"/>
      <c r="Z1" s="37"/>
      <c r="AA1" s="37"/>
      <c r="AB1" s="37"/>
      <c r="AC1" s="37"/>
      <c r="AD1" s="37"/>
      <c r="AE1" s="47"/>
      <c r="AF1" s="37"/>
      <c r="AG1" s="47"/>
      <c r="AH1" s="37"/>
      <c r="AI1" s="37"/>
      <c r="AJ1" s="38" t="s">
        <v>49</v>
      </c>
      <c r="BV1" s="8"/>
      <c r="BW1" s="8"/>
      <c r="BX1" s="9"/>
      <c r="BY1" s="8"/>
      <c r="BZ1" s="8"/>
      <c r="CA1" s="8"/>
      <c r="CB1" s="3"/>
    </row>
    <row r="2" spans="1:82" ht="15.75" customHeight="1" thickTop="1">
      <c r="A2" s="122" t="str">
        <f>"DETECCIÓN DE RIESGOS DE LA "&amp;UPPER('Datos Generales'!$B$4)</f>
        <v>DETECCIÓN DE RIESGOS DE LA UNIVERSIDAD TECNOLÓGICA DE ESCUINAPA</v>
      </c>
      <c r="B2" s="122"/>
      <c r="C2" s="122"/>
      <c r="D2" s="122"/>
      <c r="E2" s="122"/>
      <c r="F2" s="122"/>
      <c r="G2" s="122"/>
      <c r="H2" s="122"/>
      <c r="I2" s="122"/>
      <c r="J2" s="98"/>
      <c r="K2" s="98"/>
      <c r="L2" s="98"/>
      <c r="M2" s="98"/>
      <c r="N2" s="98"/>
      <c r="AD2" s="98"/>
      <c r="AE2" s="98"/>
      <c r="AF2" s="98"/>
      <c r="AG2" s="98"/>
      <c r="AH2" s="98"/>
      <c r="AI2" s="124" t="str">
        <f>"Revisión:"&amp;'Datos Generales'!$E$10&amp;"        Fecha de Elaboración (contenido):"</f>
        <v>Revisión:        Fecha de Elaboración (contenido):</v>
      </c>
      <c r="AJ2" s="252">
        <f>'Datos Generales'!$E$11</f>
        <v>45642</v>
      </c>
      <c r="BV2" s="8"/>
      <c r="BW2" s="8"/>
      <c r="BX2" s="9"/>
      <c r="BY2" s="8"/>
      <c r="BZ2" s="8"/>
      <c r="CA2" s="8"/>
      <c r="CB2" s="3"/>
    </row>
    <row r="3" spans="1:82" ht="18" customHeight="1" thickBot="1">
      <c r="A3" s="123" t="str">
        <f>"Objetivo de la institución:  "&amp;IF('Datos Generales'!$B$8&lt;&gt;"",'Datos Generales'!$B$8,"Pendiente llenar hoja de datos generales")</f>
        <v>Objetivo de la institución:  Identificar, analizar, evaluar, tratar y dar seguimiento a los riesgos instutucionales que pudieran afectar el cumplimiento de objetivos y metas.</v>
      </c>
      <c r="B3" s="123"/>
      <c r="C3" s="123"/>
      <c r="D3" s="123"/>
      <c r="E3" s="123"/>
      <c r="F3" s="123"/>
      <c r="G3" s="123"/>
      <c r="H3" s="123"/>
      <c r="I3" s="123"/>
      <c r="J3" s="123"/>
      <c r="K3" s="123"/>
      <c r="L3" s="123"/>
      <c r="M3" s="123"/>
      <c r="N3" s="123"/>
      <c r="O3" s="123"/>
      <c r="P3" s="123"/>
      <c r="Q3" s="123"/>
      <c r="R3" s="123"/>
      <c r="S3" s="123"/>
      <c r="T3" s="39"/>
      <c r="U3" s="125"/>
      <c r="AF3" s="334" t="s">
        <v>135</v>
      </c>
      <c r="AG3" s="334"/>
      <c r="AH3" s="334"/>
      <c r="AI3" s="334"/>
      <c r="AJ3" s="334"/>
      <c r="AM3" s="10"/>
      <c r="AN3" s="10"/>
      <c r="AO3" s="10"/>
      <c r="AP3" s="10"/>
      <c r="AQ3" s="10"/>
      <c r="AR3" s="10"/>
      <c r="AS3" s="10"/>
      <c r="AT3" s="10"/>
      <c r="AU3" s="10"/>
      <c r="AV3" s="10"/>
      <c r="AW3" s="10"/>
      <c r="AX3" s="10"/>
      <c r="AY3" s="10"/>
      <c r="AZ3" s="10"/>
      <c r="BA3" s="10"/>
      <c r="BB3" s="10"/>
      <c r="BC3" s="10"/>
      <c r="BD3" s="10"/>
      <c r="BE3" s="11"/>
      <c r="BF3" s="11"/>
      <c r="BG3" s="12"/>
      <c r="BH3" s="12"/>
      <c r="BI3" s="12"/>
      <c r="BV3" s="19"/>
      <c r="BW3" s="19"/>
      <c r="BX3" s="19"/>
      <c r="BY3" s="19"/>
      <c r="BZ3" s="7"/>
      <c r="CB3" s="2"/>
    </row>
    <row r="4" spans="1:82" ht="21" customHeight="1" thickTop="1">
      <c r="A4" s="356" t="s">
        <v>2</v>
      </c>
      <c r="B4" s="334"/>
      <c r="C4" s="334"/>
      <c r="D4" s="334"/>
      <c r="E4" s="334"/>
      <c r="F4" s="334"/>
      <c r="G4" s="334"/>
      <c r="H4"/>
      <c r="I4" s="334" t="s">
        <v>116</v>
      </c>
      <c r="J4" s="334"/>
      <c r="K4" s="334"/>
      <c r="L4" s="142"/>
      <c r="M4" s="35" t="s">
        <v>55</v>
      </c>
      <c r="N4" s="28"/>
      <c r="O4" s="357" t="s">
        <v>120</v>
      </c>
      <c r="P4" s="335"/>
      <c r="Q4" s="335"/>
      <c r="R4" s="335"/>
      <c r="S4" s="358"/>
      <c r="T4" s="29"/>
      <c r="U4" s="359" t="s">
        <v>118</v>
      </c>
      <c r="V4" s="360"/>
      <c r="W4" s="360"/>
      <c r="X4" s="360"/>
      <c r="Y4" s="360"/>
      <c r="Z4" s="360"/>
      <c r="AA4" s="360"/>
      <c r="AB4" s="360"/>
      <c r="AC4" s="361"/>
      <c r="AD4" s="362" t="s">
        <v>119</v>
      </c>
      <c r="AF4" s="335"/>
      <c r="AG4" s="335"/>
      <c r="AH4" s="335"/>
      <c r="AI4" s="335"/>
      <c r="AJ4" s="335"/>
      <c r="AM4" s="1"/>
      <c r="AN4" s="1"/>
      <c r="AO4" s="1"/>
      <c r="AP4" s="1"/>
      <c r="AQ4" s="1"/>
      <c r="AR4" s="1"/>
      <c r="AS4" s="1"/>
      <c r="AT4" s="1"/>
      <c r="AU4" s="1"/>
      <c r="AV4" s="1"/>
      <c r="AW4" s="1"/>
      <c r="AX4" s="1"/>
      <c r="AY4" s="1"/>
      <c r="AZ4" s="1"/>
      <c r="BA4" s="1"/>
      <c r="BB4" s="1"/>
      <c r="BC4" s="1"/>
      <c r="BD4" s="1"/>
      <c r="BE4" s="1"/>
      <c r="BF4" s="22"/>
      <c r="BG4" s="7"/>
      <c r="BH4" s="7"/>
      <c r="BI4" s="7"/>
      <c r="BJ4" s="7"/>
      <c r="BK4" s="14"/>
      <c r="BL4" s="14"/>
      <c r="BM4" s="1"/>
      <c r="BN4" s="2"/>
      <c r="BO4" s="2"/>
      <c r="BP4" s="2"/>
      <c r="BQ4" s="7"/>
      <c r="BR4" s="19"/>
      <c r="BS4" s="7"/>
      <c r="BT4" s="13"/>
      <c r="BU4" s="13"/>
      <c r="BV4" s="19"/>
      <c r="BW4" s="19"/>
      <c r="BX4" s="19"/>
      <c r="BY4" s="19"/>
      <c r="BZ4" s="1"/>
      <c r="CB4" s="2"/>
      <c r="CD4" s="3"/>
    </row>
    <row r="5" spans="1:82" s="105" customFormat="1" ht="54" customHeight="1" thickBot="1">
      <c r="A5" s="103" t="s">
        <v>3</v>
      </c>
      <c r="B5" s="103" t="s">
        <v>93</v>
      </c>
      <c r="C5" s="103" t="s">
        <v>510</v>
      </c>
      <c r="D5" s="114" t="s">
        <v>0</v>
      </c>
      <c r="E5" s="101" t="s">
        <v>106</v>
      </c>
      <c r="F5" s="101" t="s">
        <v>5</v>
      </c>
      <c r="G5" s="102" t="s">
        <v>121</v>
      </c>
      <c r="H5"/>
      <c r="I5" s="49" t="s">
        <v>117</v>
      </c>
      <c r="J5" s="49" t="s">
        <v>563</v>
      </c>
      <c r="K5" s="49" t="s">
        <v>107</v>
      </c>
      <c r="L5" s="143"/>
      <c r="M5" s="121" t="s">
        <v>94</v>
      </c>
      <c r="N5" s="104"/>
      <c r="O5" s="346" t="s">
        <v>42</v>
      </c>
      <c r="P5" s="347"/>
      <c r="Q5" s="348" t="s">
        <v>95</v>
      </c>
      <c r="R5" s="349"/>
      <c r="S5" s="90" t="s">
        <v>550</v>
      </c>
      <c r="T5" s="104"/>
      <c r="U5" s="126" t="s">
        <v>96</v>
      </c>
      <c r="V5" s="100" t="s">
        <v>86</v>
      </c>
      <c r="W5" s="100" t="s">
        <v>129</v>
      </c>
      <c r="X5" s="100" t="s">
        <v>87</v>
      </c>
      <c r="Y5" s="111" t="s">
        <v>89</v>
      </c>
      <c r="Z5" s="111" t="s">
        <v>90</v>
      </c>
      <c r="AA5" s="111" t="s">
        <v>88</v>
      </c>
      <c r="AB5" s="111" t="s">
        <v>91</v>
      </c>
      <c r="AC5" s="100" t="s">
        <v>92</v>
      </c>
      <c r="AD5" s="363"/>
      <c r="AE5" s="146"/>
      <c r="AF5" s="346" t="s">
        <v>42</v>
      </c>
      <c r="AG5" s="347"/>
      <c r="AH5" s="348" t="s">
        <v>95</v>
      </c>
      <c r="AI5" s="349"/>
      <c r="AJ5" s="90" t="s">
        <v>550</v>
      </c>
      <c r="AM5" s="106"/>
      <c r="AN5" s="112" t="s">
        <v>6</v>
      </c>
      <c r="AO5" s="106"/>
      <c r="AP5" s="119" t="s">
        <v>108</v>
      </c>
      <c r="AQ5" s="106"/>
      <c r="AR5" s="106"/>
      <c r="AS5" s="106"/>
      <c r="AT5" s="106"/>
      <c r="AU5" s="106"/>
      <c r="AV5" s="106"/>
      <c r="AW5" s="106"/>
      <c r="AX5" s="106"/>
      <c r="AY5" s="106"/>
      <c r="AZ5" s="106"/>
      <c r="BA5" s="106"/>
      <c r="BB5" s="106"/>
      <c r="BC5" s="106"/>
      <c r="BD5" s="106"/>
      <c r="BE5" s="106"/>
      <c r="BF5" s="113"/>
      <c r="BG5" s="107"/>
      <c r="BH5" s="107"/>
      <c r="BI5" s="107"/>
      <c r="BX5" s="108"/>
      <c r="BY5" s="108"/>
      <c r="BZ5" s="107"/>
      <c r="CA5" s="108"/>
      <c r="CB5" s="109"/>
      <c r="CC5" s="110"/>
      <c r="CD5" s="110"/>
    </row>
    <row r="6" spans="1:82" ht="33" customHeight="1">
      <c r="A6" s="364" t="s">
        <v>71</v>
      </c>
      <c r="B6" s="367" t="s">
        <v>582</v>
      </c>
      <c r="C6" s="367" t="s">
        <v>583</v>
      </c>
      <c r="D6" s="370" t="s">
        <v>584</v>
      </c>
      <c r="E6" s="336" t="s">
        <v>585</v>
      </c>
      <c r="F6" s="373" t="s">
        <v>7</v>
      </c>
      <c r="G6" s="375" t="s">
        <v>518</v>
      </c>
      <c r="H6" s="145" t="str">
        <f>A6&amp;". "&amp;D6</f>
        <v>CR-01. Comunidad universitaria comprometida en baja medida con la implementación de los programas.</v>
      </c>
      <c r="I6" s="437" t="s">
        <v>586</v>
      </c>
      <c r="J6" s="338" t="s">
        <v>110</v>
      </c>
      <c r="K6" s="340" t="s">
        <v>587</v>
      </c>
      <c r="L6" s="144"/>
      <c r="M6" s="450" t="s">
        <v>661</v>
      </c>
      <c r="N6" s="80"/>
      <c r="O6" s="350">
        <v>3</v>
      </c>
      <c r="P6" s="353" t="str">
        <f>IF(O6="","",IF(O6&lt;3,"Remota",IF(O6&lt;5,"Inusual",IF(O6&lt;7,"Probable",IF(O6&lt;9,"Muy Probable","Recurrente")))))</f>
        <v>Inusual</v>
      </c>
      <c r="Q6" s="350">
        <v>8</v>
      </c>
      <c r="R6" s="353" t="str">
        <f>IF(Q6="","",IF(Q6&lt;3,"Menor",IF(Q6&lt;5,"Bajo",IF(Q6&lt;7,"Moderado",IF(Q6&lt;9,"Grave","Catastrófico")))))</f>
        <v>Grave</v>
      </c>
      <c r="S6" s="331" t="str">
        <f>IF(O6="","Aun no se determina",IF(AND(O6&lt;=5,Q6&lt;=5),"Controlado",
IF(AND(O6&gt;5,Q6&lt;=5),"Atención Periódica",
IF(AND(O6&lt;=5,Q6&gt;5),"Seguimiento",
IF(AND(O6&gt;=5,Q6&gt;=5),"Atención Inmediata",
0)))))</f>
        <v>Seguimiento</v>
      </c>
      <c r="T6" s="42"/>
      <c r="U6" s="377" t="s">
        <v>590</v>
      </c>
      <c r="V6" s="115" t="s">
        <v>97</v>
      </c>
      <c r="W6" s="140" t="s">
        <v>591</v>
      </c>
      <c r="X6" s="133" t="s">
        <v>594</v>
      </c>
      <c r="Y6" s="134" t="s">
        <v>590</v>
      </c>
      <c r="Z6" s="134" t="s">
        <v>590</v>
      </c>
      <c r="AA6" s="134" t="s">
        <v>590</v>
      </c>
      <c r="AB6" s="134" t="s">
        <v>590</v>
      </c>
      <c r="AC6" s="118" t="str">
        <f t="shared" ref="AC6" si="0" xml:space="preserve">
IF(U6="No","",
IF(AND(U6="No",Y6="",Z6="",AA6="",AB6=""),"",
IF(AND(U6="Sí",$W6=""),"Falta Valorar Control",
IF(AND(U6="Sí",$W6&lt;&gt;"",COUNTA(X6:AB6)&lt;5),"Falta Valorar Control",
IF(AND(U6="No",W6=""),"",
IF(AND(U6="Sí",Y6="Sí",Z6="Sí",AA6="Sí",AB6="Sí"),"SUFICIENTE",
IF(AND(U6="Sí",Y6="No"),"DEFICIENTE",
IF(AND(U6="Sí",Z6="No"),"DEFICIENTE",
IF(AND(U6="Sí",AA6="No"),"DEFICIENTE",
IF(AND(U6="Sí",AB6="No"),"DEFICIENTE",
""))))))))))</f>
        <v>SUFICIENTE</v>
      </c>
      <c r="AD6" s="381" t="str">
        <f xml:space="preserve">
IF(AND(U6="",U11="",U16="",U21="",U26=""),"Favor de indicar si existen controles",
IF(COUNTIF(AC6:AC30,"Falta Valorar Control")&gt;=1,"Falta Describir o Valorar Control :)",
IF(OR(U6="No",U11="No",U16="No",U21="No",U26="No"),"DEFICIENTE",
IF(
COUNTIFS(AC6:AC30,"SUFICIENTE")/
(COUNTA(W6:W30)-(IF(U21="",COUNTA(W21:W25),0)+IF(U26="",COUNTA(W26:W30),0)+IF(U16="",COUNTA(W16:W20),0)+IF(U11="",COUNTA(W11:W15),0)+IF(U6="",COUNTA(W6:W10),0)))
=1,"SUFICIENTE",
IF(OR(AC6="Falta Valorar Control",AC11="Falta Valorar Control",AC16="Falta Valorar Control",AC21="Falta Valorar Control",AC26="Falta Valorar Control"),"Falta Describir o Valorar Control",
"DEFICIENTE")))))</f>
        <v>SUFICIENTE</v>
      </c>
      <c r="AE6" s="147">
        <f>COUNTIFS(AC6:AC30,"SUFICIENTE")/
(COUNTA(W6:W30)-(IF(U21="",COUNTA(W21:W25),0)+IF(U26="",COUNTA(W26:W30),0)+IF(U16="",COUNTA(W16:W20),0)+IF(U11="",COUNTA(W11:W15),0)+IF(U6="",COUNTA(W6:W10),0)))</f>
        <v>1</v>
      </c>
      <c r="AF6" s="350">
        <v>3</v>
      </c>
      <c r="AG6" s="353" t="str">
        <f>IF(AF6="","",IF(AF6&lt;3,"Remota",IF(AF6&lt;5,"Inusual",IF(AF6&lt;7,"Probable",IF(AF6&lt;9,"Muy Probable","Recurrente")))))</f>
        <v>Inusual</v>
      </c>
      <c r="AH6" s="350">
        <v>7</v>
      </c>
      <c r="AI6" s="353" t="str">
        <f>IF(AH6="","",IF(AH6&lt;3,"Menor",IF(AH6&lt;5,"Bajo",IF(AH6&lt;7,"Moderado",IF(AH6&lt;9,"Grave","Catastrófico")))))</f>
        <v>Grave</v>
      </c>
      <c r="AJ6" s="331" t="str">
        <f t="shared" ref="AJ6" si="1">IF(AF6="","Aun no se determina",IF(AND(AF6&lt;=5,AH6&lt;=5),"Controlado",
IF(AND(AF6&gt;5,AH6&lt;=5),"Atención Periódica",
IF(AND(AF6&lt;=5,AH6&gt;5),"Seguimiento",
IF(AND(AF6&gt;=5,AH6&gt;=5),"Atención Inmediata",
0)))))</f>
        <v>Seguimiento</v>
      </c>
      <c r="AM6" s="1"/>
      <c r="AN6" s="32" t="s">
        <v>7</v>
      </c>
      <c r="AO6" s="1"/>
      <c r="AP6" s="1" t="s">
        <v>109</v>
      </c>
      <c r="AQ6" s="1"/>
      <c r="AR6" s="1"/>
      <c r="AS6" s="1"/>
      <c r="AT6" s="1"/>
      <c r="AU6" s="1"/>
      <c r="AV6" s="1"/>
      <c r="AW6" s="1"/>
      <c r="AX6" s="1"/>
      <c r="AY6" s="1"/>
      <c r="AZ6" s="1"/>
      <c r="BA6" s="1"/>
      <c r="BB6" s="1"/>
      <c r="BC6" s="1"/>
      <c r="BD6" s="1"/>
      <c r="BF6" s="2"/>
      <c r="BG6" s="7"/>
      <c r="BH6" s="7"/>
      <c r="BI6" s="7"/>
      <c r="BX6" s="19"/>
      <c r="BY6" s="19"/>
      <c r="CB6" s="2"/>
      <c r="CC6" s="3"/>
      <c r="CD6" s="3"/>
    </row>
    <row r="7" spans="1:82" ht="12" customHeight="1">
      <c r="A7" s="365"/>
      <c r="B7" s="368"/>
      <c r="C7" s="368"/>
      <c r="D7" s="371"/>
      <c r="E7" s="336"/>
      <c r="F7" s="373"/>
      <c r="G7" s="375"/>
      <c r="H7" s="145" t="str">
        <f>A31&amp;". "&amp;D31</f>
        <v>CR-02. Recursos insuficientes implementados en los programas de inclusión.</v>
      </c>
      <c r="I7" s="437"/>
      <c r="J7" s="338"/>
      <c r="K7" s="340"/>
      <c r="L7" s="144"/>
      <c r="M7" s="451"/>
      <c r="N7" s="80"/>
      <c r="O7" s="351"/>
      <c r="P7" s="354"/>
      <c r="Q7" s="351"/>
      <c r="R7" s="354"/>
      <c r="S7" s="332"/>
      <c r="T7" s="42"/>
      <c r="U7" s="378"/>
      <c r="V7" s="116" t="s">
        <v>98</v>
      </c>
      <c r="W7" s="297"/>
      <c r="X7" s="135"/>
      <c r="Y7" s="136"/>
      <c r="Z7" s="136"/>
      <c r="AA7" s="136"/>
      <c r="AB7" s="136"/>
      <c r="AC7" s="137"/>
      <c r="AD7" s="382"/>
      <c r="AF7" s="351"/>
      <c r="AG7" s="354"/>
      <c r="AH7" s="351"/>
      <c r="AI7" s="354"/>
      <c r="AJ7" s="332"/>
      <c r="AM7" s="1"/>
      <c r="AN7" s="32" t="s">
        <v>8</v>
      </c>
      <c r="AO7" s="1"/>
      <c r="AP7" s="1" t="s">
        <v>110</v>
      </c>
      <c r="AQ7" s="1"/>
      <c r="AR7" s="1"/>
      <c r="AS7" s="1"/>
      <c r="AT7" s="1"/>
      <c r="AU7" s="1"/>
      <c r="AV7" s="1"/>
      <c r="AW7" s="1"/>
      <c r="AX7" s="1"/>
      <c r="AY7" s="1"/>
      <c r="AZ7" s="1"/>
      <c r="BA7" s="1"/>
      <c r="BB7" s="1"/>
      <c r="BC7" s="1"/>
      <c r="BD7" s="1"/>
      <c r="BF7" s="2"/>
      <c r="BG7" s="7"/>
      <c r="BH7" s="7"/>
      <c r="BI7" s="7"/>
      <c r="BX7" s="19"/>
      <c r="BY7" s="19"/>
      <c r="CB7" s="2"/>
      <c r="CC7" s="3"/>
      <c r="CD7" s="3"/>
    </row>
    <row r="8" spans="1:82" ht="12" customHeight="1">
      <c r="A8" s="365"/>
      <c r="B8" s="368"/>
      <c r="C8" s="368"/>
      <c r="D8" s="371"/>
      <c r="E8" s="336"/>
      <c r="F8" s="373"/>
      <c r="G8" s="375"/>
      <c r="H8" s="145" t="str">
        <f>A56&amp;". "&amp;D56</f>
        <v>CR-03. Recursos financieros recibidos tardíamente y manejados de manera corrupta e insuficientes para el desarrollo de las actividades institucionales.</v>
      </c>
      <c r="I8" s="437"/>
      <c r="J8" s="338"/>
      <c r="K8" s="340"/>
      <c r="L8" s="144"/>
      <c r="M8" s="451"/>
      <c r="N8" s="80"/>
      <c r="O8" s="351"/>
      <c r="P8" s="354"/>
      <c r="Q8" s="351"/>
      <c r="R8" s="354"/>
      <c r="S8" s="332"/>
      <c r="T8" s="42"/>
      <c r="U8" s="378"/>
      <c r="V8" s="116" t="s">
        <v>99</v>
      </c>
      <c r="W8" s="297"/>
      <c r="X8" s="135"/>
      <c r="Y8" s="136"/>
      <c r="Z8" s="136"/>
      <c r="AA8" s="136"/>
      <c r="AB8" s="136"/>
      <c r="AC8" s="137" t="str">
        <f t="shared" ref="AC8" si="2" xml:space="preserve">
IF(U6="No","",
IF(AND(U6="No",Y8="",Z8="",AA8="",AB8=""),"",
IF(AND(U6="Sí",$W8&lt;&gt;"",COUNTA(X8:AB8)&lt;5),"Falta Valorar Control",
IF(AND(U6="Sí",$W8="",COUNTA(X8:AB8)=5),"Falta Valorar Control",
IF(AND(U6="Sí",$W8="",COUNTA(X8:AB8)&gt;=3),"Falta Valorar Control",
IF(AND(U6="No",W8=""),"",
IF(AND(U6="Sí",Y8="Sí",Z8="Sí",AA8="Sí",AB8="Sí"),"SUFICIENTE",
IF(AND(U6="Sí",Y8="No"),"DEFICIENTE",
IF(AND(U6="Sí",Z8="No"),"DEFICIENTE",
IF(AND(U6="Sí",AA8="No"),"DEFICIENTE",
IF(AND(U6="Sí",AB8="No"),"DEFICIENTE",
"")))))))))))</f>
        <v/>
      </c>
      <c r="AD8" s="382"/>
      <c r="AF8" s="351"/>
      <c r="AG8" s="354"/>
      <c r="AH8" s="351"/>
      <c r="AI8" s="354"/>
      <c r="AJ8" s="332"/>
      <c r="AM8" s="1"/>
      <c r="AN8" s="32" t="s">
        <v>9</v>
      </c>
      <c r="AO8" s="1"/>
      <c r="AP8" s="1" t="s">
        <v>111</v>
      </c>
      <c r="AQ8" s="1"/>
      <c r="AR8" s="1"/>
      <c r="AS8" s="1"/>
      <c r="AT8" s="1"/>
      <c r="AU8" s="1"/>
      <c r="AV8" s="1"/>
      <c r="AW8" s="1"/>
      <c r="AX8" s="1"/>
      <c r="AY8" s="1"/>
      <c r="AZ8" s="1"/>
      <c r="BA8" s="1"/>
      <c r="BB8" s="1"/>
      <c r="BC8" s="1"/>
      <c r="BD8" s="1"/>
      <c r="BF8" s="2"/>
      <c r="BG8" s="7"/>
      <c r="BH8" s="7"/>
      <c r="BI8" s="7"/>
      <c r="BX8" s="19"/>
      <c r="BY8" s="19"/>
      <c r="CB8" s="2"/>
      <c r="CC8" s="3"/>
      <c r="CD8" s="3"/>
    </row>
    <row r="9" spans="1:82" ht="12" customHeight="1">
      <c r="A9" s="365"/>
      <c r="B9" s="368"/>
      <c r="C9" s="368"/>
      <c r="D9" s="371"/>
      <c r="E9" s="336"/>
      <c r="F9" s="373"/>
      <c r="G9" s="375"/>
      <c r="H9" s="145" t="str">
        <f>A81&amp;". "&amp;D81</f>
        <v>CR-04. Programas inadecuados para consolidar e incrementar la matrícula escolar.</v>
      </c>
      <c r="I9" s="437"/>
      <c r="J9" s="338"/>
      <c r="K9" s="340"/>
      <c r="L9" s="144"/>
      <c r="M9" s="451"/>
      <c r="N9" s="80"/>
      <c r="O9" s="351"/>
      <c r="P9" s="354"/>
      <c r="Q9" s="351"/>
      <c r="R9" s="354"/>
      <c r="S9" s="332"/>
      <c r="T9" s="42"/>
      <c r="U9" s="378"/>
      <c r="V9" s="116" t="s">
        <v>100</v>
      </c>
      <c r="W9" s="297"/>
      <c r="X9" s="135"/>
      <c r="Y9" s="136"/>
      <c r="Z9" s="136"/>
      <c r="AA9" s="136"/>
      <c r="AB9" s="136"/>
      <c r="AC9" s="137" t="str">
        <f t="shared" ref="AC9" si="3" xml:space="preserve">
IF(U6="No","",
IF(AND(U6="No",Y9="",Z9="",AA9="",AB9=""),"",
IF(AND(U6="Sí",$W9&lt;&gt;"",COUNTA(X9:AB9)&lt;5),"Falta Valorar Control",
IF(AND(U6="Sí",$W9="",COUNTA(X9:AB9)=5),"Falta Valorar Control",
IF(AND(U6="Sí",$W9="",COUNTA(X9:AB9)&gt;=3),"Falta Valorar Control",
IF(AND(U6="No",W9=""),"",
IF(AND(U6="Sí",Y9="Sí",Z9="Sí",AA9="Sí",AB9="Sí"),"SUFICIENTE",
IF(AND(U6="Sí",Y9="No"),"DEFICIENTE",
IF(AND(U6="Sí",Z9="No"),"DEFICIENTE",
IF(AND(U6="Sí",AA9="No"),"DEFICIENTE",
IF(AND(U6="Sí",AB9="No"),"DEFICIENTE",
"")))))))))))</f>
        <v/>
      </c>
      <c r="AD9" s="382"/>
      <c r="AF9" s="351"/>
      <c r="AG9" s="354"/>
      <c r="AH9" s="351"/>
      <c r="AI9" s="354"/>
      <c r="AJ9" s="332"/>
      <c r="AM9" s="1"/>
      <c r="AN9" s="32" t="s">
        <v>10</v>
      </c>
      <c r="AO9" s="1"/>
      <c r="AP9" s="1" t="s">
        <v>112</v>
      </c>
      <c r="AQ9" s="1"/>
      <c r="AR9" s="1"/>
      <c r="AS9" s="1"/>
      <c r="AT9" s="1"/>
      <c r="AU9" s="1"/>
      <c r="AV9" s="1"/>
      <c r="AW9" s="1"/>
      <c r="AX9" s="1"/>
      <c r="AY9" s="1"/>
      <c r="AZ9" s="1"/>
      <c r="BA9" s="1"/>
      <c r="BB9" s="1"/>
      <c r="BC9" s="1"/>
      <c r="BD9" s="1"/>
      <c r="BF9" s="2"/>
      <c r="BG9" s="7"/>
      <c r="BH9" s="7"/>
      <c r="BI9" s="7"/>
      <c r="BX9" s="19"/>
      <c r="BY9" s="19"/>
      <c r="CB9" s="2"/>
      <c r="CC9" s="3"/>
      <c r="CD9" s="3"/>
    </row>
    <row r="10" spans="1:82" ht="29.25" customHeight="1" thickBot="1">
      <c r="A10" s="365"/>
      <c r="B10" s="368"/>
      <c r="C10" s="368"/>
      <c r="D10" s="371"/>
      <c r="E10" s="336"/>
      <c r="F10" s="373"/>
      <c r="G10" s="375"/>
      <c r="H10" s="145" t="str">
        <f>A106&amp;". "&amp;D106</f>
        <v>CR-05. Normatividad implementada sin cambios.</v>
      </c>
      <c r="I10" s="438"/>
      <c r="J10" s="339"/>
      <c r="K10" s="341"/>
      <c r="L10" s="144"/>
      <c r="M10" s="451"/>
      <c r="N10" s="80"/>
      <c r="O10" s="351"/>
      <c r="P10" s="354"/>
      <c r="Q10" s="351"/>
      <c r="R10" s="354"/>
      <c r="S10" s="332"/>
      <c r="T10" s="42"/>
      <c r="U10" s="379"/>
      <c r="V10" s="117" t="s">
        <v>101</v>
      </c>
      <c r="W10" s="298"/>
      <c r="X10" s="138"/>
      <c r="Y10" s="139"/>
      <c r="Z10" s="139"/>
      <c r="AA10" s="139"/>
      <c r="AB10" s="139"/>
      <c r="AC10" s="137" t="str">
        <f t="shared" ref="AC10" si="4" xml:space="preserve">
IF(U6="No","",
IF(AND(U6="No",Y10="",Z10="",AA10="",AB10=""),"",
IF(AND(U6="Sí",$W10&lt;&gt;"",COUNTA(X10:AB10)&lt;5),"Falta Valorar Control",
IF(AND(U6="Sí",$W10="",COUNTA(X10:AB10)=5),"Falta Valorar Control",
IF(AND(U6="Sí",$W10="",COUNTA(X10:AB10)&gt;=3),"Falta Valorar Control",
IF(AND(U6="No",W10=""),"",
IF(AND(U6="Sí",Y10="Sí",Z10="Sí",AA10="Sí",AB10="Sí"),"SUFICIENTE",
IF(AND(U6="Sí",Y10="No"),"DEFICIENTE",
IF(AND(U6="Sí",Z10="No"),"DEFICIENTE",
IF(AND(U6="Sí",AA10="No"),"DEFICIENTE",
IF(AND(U6="Sí",AB10="No"),"DEFICIENTE",
"")))))))))))</f>
        <v/>
      </c>
      <c r="AD10" s="382"/>
      <c r="AF10" s="351"/>
      <c r="AG10" s="354"/>
      <c r="AH10" s="351"/>
      <c r="AI10" s="354"/>
      <c r="AJ10" s="332"/>
      <c r="AM10" s="1"/>
      <c r="AN10" s="32" t="s">
        <v>11</v>
      </c>
      <c r="AO10" s="1"/>
      <c r="AP10" s="1" t="s">
        <v>113</v>
      </c>
      <c r="AQ10" s="1"/>
      <c r="AR10" s="1"/>
      <c r="AS10" s="1"/>
      <c r="AT10" s="1"/>
      <c r="AU10" s="1"/>
      <c r="AV10" s="1"/>
      <c r="AW10" s="1"/>
      <c r="AX10" s="1"/>
      <c r="AY10" s="1"/>
      <c r="AZ10" s="1"/>
      <c r="BA10" s="1"/>
      <c r="BB10" s="1"/>
      <c r="BC10" s="1"/>
      <c r="BD10" s="1"/>
      <c r="BF10" s="2"/>
      <c r="BG10" s="7"/>
      <c r="BH10" s="7"/>
      <c r="BI10" s="7"/>
      <c r="BX10" s="19"/>
      <c r="BY10" s="19"/>
      <c r="CB10" s="2"/>
      <c r="CC10" s="3"/>
      <c r="CD10" s="3"/>
    </row>
    <row r="11" spans="1:82" ht="25.5" customHeight="1">
      <c r="A11" s="365"/>
      <c r="B11" s="368"/>
      <c r="C11" s="368"/>
      <c r="D11" s="371"/>
      <c r="E11" s="336"/>
      <c r="F11" s="373"/>
      <c r="G11" s="375"/>
      <c r="H11" s="145" t="str">
        <f>A131&amp;". "&amp;D131</f>
        <v>CR-06. Obligaciones de transparencia desatendidas por la responsable de la unidad de transparencia y los titulares de las áreas administrativas correspondientes.</v>
      </c>
      <c r="I11" s="437" t="s">
        <v>588</v>
      </c>
      <c r="J11" s="342" t="s">
        <v>109</v>
      </c>
      <c r="K11" s="343" t="s">
        <v>589</v>
      </c>
      <c r="L11" s="144"/>
      <c r="M11" s="451"/>
      <c r="N11" s="80"/>
      <c r="O11" s="351"/>
      <c r="P11" s="354"/>
      <c r="Q11" s="351"/>
      <c r="R11" s="354"/>
      <c r="S11" s="332"/>
      <c r="T11" s="42"/>
      <c r="U11" s="377" t="s">
        <v>590</v>
      </c>
      <c r="V11" s="115" t="s">
        <v>136</v>
      </c>
      <c r="W11" s="141" t="s">
        <v>592</v>
      </c>
      <c r="X11" s="133" t="s">
        <v>595</v>
      </c>
      <c r="Y11" s="134" t="s">
        <v>590</v>
      </c>
      <c r="Z11" s="134" t="s">
        <v>590</v>
      </c>
      <c r="AA11" s="134" t="s">
        <v>590</v>
      </c>
      <c r="AB11" s="134" t="s">
        <v>590</v>
      </c>
      <c r="AC11" s="118" t="str">
        <f t="shared" ref="AC11" si="5" xml:space="preserve">
IF(U11="No","",
IF(AND(U11="No",Y11="",Z11="",AA11="",AB11=""),"",
IF(AND(U11="Sí",$W11=""),"Falta Valorar Control",
IF(AND(U11="Sí",$W11&lt;&gt;"",COUNTA(X11:AB11)&lt;5),"Falta Valorar Control",
IF(AND(U11="No",W11=""),"",
IF(AND(U11="Sí",Y11="Sí",Z11="Sí",AA11="Sí",AB11="Sí"),"SUFICIENTE",
IF(AND(U11="Sí",Y11="No"),"DEFICIENTE",
IF(AND(U11="Sí",Z11="No"),"DEFICIENTE",
IF(AND(U11="Sí",AA11="No"),"DEFICIENTE",
IF(AND(U11="Sí",AB11="No"),"DEFICIENTE",
""))))))))))</f>
        <v>SUFICIENTE</v>
      </c>
      <c r="AD11" s="382"/>
      <c r="AF11" s="351"/>
      <c r="AG11" s="354"/>
      <c r="AH11" s="351"/>
      <c r="AI11" s="354"/>
      <c r="AJ11" s="332"/>
      <c r="AM11" s="1"/>
      <c r="AN11" s="32" t="s">
        <v>20</v>
      </c>
      <c r="AO11" s="1"/>
      <c r="AP11" s="1" t="s">
        <v>114</v>
      </c>
      <c r="AQ11" s="1"/>
      <c r="AR11" s="1"/>
      <c r="AS11" s="1"/>
      <c r="AT11" s="1"/>
      <c r="AU11" s="1"/>
      <c r="AV11" s="1"/>
      <c r="AW11" s="1"/>
      <c r="AX11" s="1"/>
      <c r="AY11" s="1"/>
      <c r="AZ11" s="1"/>
      <c r="BA11" s="1"/>
      <c r="BB11" s="1"/>
      <c r="BC11" s="1"/>
      <c r="BD11" s="1"/>
      <c r="BF11" s="2"/>
      <c r="BG11" s="7"/>
      <c r="BH11" s="7"/>
      <c r="BI11" s="7"/>
      <c r="BX11" s="19"/>
      <c r="BY11" s="19"/>
      <c r="CB11" s="2"/>
      <c r="CC11" s="3"/>
      <c r="CD11" s="3"/>
    </row>
    <row r="12" spans="1:82" ht="12" customHeight="1">
      <c r="A12" s="365"/>
      <c r="B12" s="368"/>
      <c r="C12" s="368"/>
      <c r="D12" s="371"/>
      <c r="E12" s="336"/>
      <c r="F12" s="373"/>
      <c r="G12" s="375"/>
      <c r="H12" s="145" t="str">
        <f>A156&amp;". "&amp;D156</f>
        <v>CR-07. Labores de mantenimiento y de inventario improvisadas que generan gastos excesivos, accidentes y deficiencia en el servicio.</v>
      </c>
      <c r="I12" s="437"/>
      <c r="J12" s="338"/>
      <c r="K12" s="340"/>
      <c r="L12" s="144"/>
      <c r="M12" s="451"/>
      <c r="N12" s="80"/>
      <c r="O12" s="351"/>
      <c r="P12" s="354"/>
      <c r="Q12" s="351"/>
      <c r="R12" s="354"/>
      <c r="S12" s="332"/>
      <c r="T12" s="42"/>
      <c r="U12" s="378"/>
      <c r="V12" s="116" t="s">
        <v>102</v>
      </c>
      <c r="W12" s="140"/>
      <c r="X12" s="135"/>
      <c r="Y12" s="136"/>
      <c r="Z12" s="136"/>
      <c r="AA12" s="136"/>
      <c r="AB12" s="136"/>
      <c r="AC12" s="137" t="str">
        <f t="shared" ref="AC12" si="6" xml:space="preserve">
IF(U11="No","",
IF(AND(U11="No",Y12="",Z12="",AA12="",AB12=""),"",
IF(AND(U11="Sí",$W12&lt;&gt;"",COUNTA(X12:AB12)&lt;5),"Falta Valorar Control",
IF(AND(U11="Sí",$W12="",COUNTA(X12:AB12)=5),"Falta Valorar Control",
IF(AND(U11="Sí",$W12="",COUNTA(X12:AB12)&gt;=3),"Falta Valorar Control",
IF(AND(U11="No",W12=""),"",
IF(AND(U11="Sí",Y12="Sí",Z12="Sí",AA12="Sí",AB12="Sí"),"SUFICIENTE",
IF(AND(U11="Sí",Y12="No"),"DEFICIENTE",
IF(AND(U11="Sí",Z12="No"),"DEFICIENTE",
IF(AND(U11="Sí",AA12="No"),"DEFICIENTE",
IF(AND(U11="Sí",AB12="No"),"DEFICIENTE",
"")))))))))))</f>
        <v/>
      </c>
      <c r="AD12" s="382"/>
      <c r="AF12" s="351"/>
      <c r="AG12" s="354"/>
      <c r="AH12" s="351"/>
      <c r="AI12" s="354"/>
      <c r="AJ12" s="332"/>
      <c r="AM12" s="1"/>
      <c r="AN12" s="32" t="s">
        <v>12</v>
      </c>
      <c r="AO12" s="1"/>
      <c r="AP12" s="1" t="s">
        <v>115</v>
      </c>
      <c r="AQ12" s="1"/>
      <c r="AR12" s="1"/>
      <c r="AS12" s="1"/>
      <c r="AT12" s="1"/>
      <c r="AU12" s="1"/>
      <c r="AV12" s="1"/>
      <c r="AW12" s="1"/>
      <c r="AX12" s="1"/>
      <c r="AY12" s="1"/>
      <c r="AZ12" s="1"/>
      <c r="BA12" s="1"/>
      <c r="BB12" s="1"/>
      <c r="BC12" s="1"/>
      <c r="BD12" s="1"/>
      <c r="BF12" s="2"/>
      <c r="BG12" s="7"/>
      <c r="BH12" s="7"/>
      <c r="BI12" s="7"/>
      <c r="BX12" s="19"/>
      <c r="BY12" s="19"/>
      <c r="CB12" s="2"/>
      <c r="CC12" s="3"/>
      <c r="CD12" s="3"/>
    </row>
    <row r="13" spans="1:82" ht="12" customHeight="1">
      <c r="A13" s="365"/>
      <c r="B13" s="368"/>
      <c r="C13" s="368"/>
      <c r="D13" s="371"/>
      <c r="E13" s="336"/>
      <c r="F13" s="373"/>
      <c r="G13" s="375"/>
      <c r="H13" s="145" t="str">
        <f>A181&amp;". "&amp;D181</f>
        <v>CR-08. Requisitos administrativos  incumplidos y falta de financiamiento para la apertura, seguimiento y creación de nuevas carreras y posgrados.</v>
      </c>
      <c r="I13" s="437"/>
      <c r="J13" s="338"/>
      <c r="K13" s="340"/>
      <c r="L13" s="144"/>
      <c r="M13" s="451"/>
      <c r="N13" s="80"/>
      <c r="O13" s="351"/>
      <c r="P13" s="354"/>
      <c r="Q13" s="351"/>
      <c r="R13" s="354"/>
      <c r="S13" s="332"/>
      <c r="T13" s="42"/>
      <c r="U13" s="378"/>
      <c r="V13" s="116" t="s">
        <v>103</v>
      </c>
      <c r="W13" s="140"/>
      <c r="X13" s="135"/>
      <c r="Y13" s="136"/>
      <c r="Z13" s="136"/>
      <c r="AA13" s="136"/>
      <c r="AB13" s="136"/>
      <c r="AC13" s="137" t="str">
        <f t="shared" ref="AC13" si="7" xml:space="preserve">
IF(U11="No","",
IF(AND(U11="No",Y13="",Z13="",AA13="",AB13=""),"",
IF(AND(U11="Sí",$W13&lt;&gt;"",COUNTA(X13:AB13)&lt;5),"Falta Valorar Control",
IF(AND(U11="Sí",$W13="",COUNTA(X13:AB13)=5),"Falta Valorar Control",
IF(AND(U11="Sí",$W13="",COUNTA(X13:AB13)&gt;=3),"Falta Valorar Control",
IF(AND(U11="No",W13=""),"",
IF(AND(U11="Sí",Y13="Sí",Z13="Sí",AA13="Sí",AB13="Sí"),"SUFICIENTE",
IF(AND(U11="Sí",Y13="No"),"DEFICIENTE",
IF(AND(U11="Sí",Z13="No"),"DEFICIENTE",
IF(AND(U11="Sí",AA13="No"),"DEFICIENTE",
IF(AND(U11="Sí",AB13="No"),"DEFICIENTE",
"")))))))))))</f>
        <v/>
      </c>
      <c r="AD13" s="382"/>
      <c r="AF13" s="351"/>
      <c r="AG13" s="354"/>
      <c r="AH13" s="351"/>
      <c r="AI13" s="354"/>
      <c r="AJ13" s="332"/>
      <c r="AM13" s="1"/>
      <c r="AN13" s="32" t="s">
        <v>13</v>
      </c>
      <c r="AO13" s="1"/>
      <c r="AP13" s="1"/>
      <c r="AQ13" s="1"/>
      <c r="AR13" s="1"/>
      <c r="AS13" s="1"/>
      <c r="AT13" s="1"/>
      <c r="AU13" s="1"/>
      <c r="AV13" s="1"/>
      <c r="AW13" s="1"/>
      <c r="AX13" s="1"/>
      <c r="AY13" s="1"/>
      <c r="AZ13" s="1"/>
      <c r="BA13" s="1"/>
      <c r="BB13" s="1"/>
      <c r="BC13" s="1"/>
      <c r="BD13" s="1"/>
      <c r="BF13" s="2"/>
      <c r="BG13" s="7"/>
      <c r="BH13" s="7"/>
      <c r="BI13" s="7"/>
      <c r="BX13" s="19"/>
      <c r="BY13" s="19"/>
      <c r="CB13" s="2"/>
      <c r="CC13" s="3"/>
      <c r="CD13" s="3"/>
    </row>
    <row r="14" spans="1:82" ht="12" customHeight="1">
      <c r="A14" s="365"/>
      <c r="B14" s="368"/>
      <c r="C14" s="368"/>
      <c r="D14" s="371"/>
      <c r="E14" s="336"/>
      <c r="F14" s="373"/>
      <c r="G14" s="375"/>
      <c r="H14" s="145" t="str">
        <f>A206&amp;". "&amp;D206</f>
        <v xml:space="preserve">CR-09. </v>
      </c>
      <c r="I14" s="437"/>
      <c r="J14" s="338"/>
      <c r="K14" s="340"/>
      <c r="L14" s="144"/>
      <c r="M14" s="451"/>
      <c r="N14" s="80"/>
      <c r="O14" s="351"/>
      <c r="P14" s="354"/>
      <c r="Q14" s="351"/>
      <c r="R14" s="354"/>
      <c r="S14" s="332"/>
      <c r="T14" s="42"/>
      <c r="U14" s="378"/>
      <c r="V14" s="116" t="s">
        <v>104</v>
      </c>
      <c r="W14" s="140"/>
      <c r="X14" s="135"/>
      <c r="Y14" s="136"/>
      <c r="Z14" s="136"/>
      <c r="AA14" s="136"/>
      <c r="AB14" s="136"/>
      <c r="AC14" s="137" t="str">
        <f t="shared" ref="AC14" si="8" xml:space="preserve">
IF(U11="No","",
IF(AND(U11="No",Y14="",Z14="",AA14="",AB14=""),"",
IF(AND(U11="Sí",$W14&lt;&gt;"",COUNTA(X14:AB14)&lt;5),"Falta Valorar Control",
IF(AND(U11="Sí",$W14="",COUNTA(X14:AB14)=5),"Falta Valorar Control",
IF(AND(U11="Sí",$W14="",COUNTA(X14:AB14)&gt;=3),"Falta Valorar Control",
IF(AND(U11="No",W14=""),"",
IF(AND(U11="Sí",Y14="Sí",Z14="Sí",AA14="Sí",AB14="Sí"),"SUFICIENTE",
IF(AND(U11="Sí",Y14="No"),"DEFICIENTE",
IF(AND(U11="Sí",Z14="No"),"DEFICIENTE",
IF(AND(U11="Sí",AA14="No"),"DEFICIENTE",
IF(AND(U11="Sí",AB14="No"),"DEFICIENTE",
"")))))))))))</f>
        <v/>
      </c>
      <c r="AD14" s="382"/>
      <c r="AF14" s="351"/>
      <c r="AG14" s="354"/>
      <c r="AH14" s="351"/>
      <c r="AI14" s="354"/>
      <c r="AJ14" s="332"/>
      <c r="AM14" s="1"/>
      <c r="AN14" s="32" t="s">
        <v>14</v>
      </c>
      <c r="AO14" s="1"/>
      <c r="AP14" s="1"/>
      <c r="AQ14" s="1"/>
      <c r="AR14" s="1"/>
      <c r="AS14" s="1"/>
      <c r="AT14" s="1"/>
      <c r="AU14" s="1"/>
      <c r="AV14" s="1"/>
      <c r="AW14" s="1"/>
      <c r="AX14" s="1"/>
      <c r="AY14" s="1"/>
      <c r="AZ14" s="1"/>
      <c r="BA14" s="1"/>
      <c r="BB14" s="1"/>
      <c r="BC14" s="1"/>
      <c r="BD14" s="1"/>
      <c r="BF14" s="2"/>
      <c r="BG14" s="7"/>
      <c r="BH14" s="7"/>
      <c r="BI14" s="7"/>
      <c r="BX14" s="19"/>
      <c r="BY14" s="19"/>
      <c r="CB14" s="2"/>
      <c r="CC14" s="3"/>
      <c r="CD14" s="3"/>
    </row>
    <row r="15" spans="1:82" ht="31.5" customHeight="1" thickBot="1">
      <c r="A15" s="365"/>
      <c r="B15" s="368"/>
      <c r="C15" s="368"/>
      <c r="D15" s="371"/>
      <c r="E15" s="336"/>
      <c r="F15" s="373"/>
      <c r="G15" s="375"/>
      <c r="H15" s="145" t="str">
        <f>A231&amp;". "&amp;D231</f>
        <v xml:space="preserve">CR-10. </v>
      </c>
      <c r="I15" s="438"/>
      <c r="J15" s="339"/>
      <c r="K15" s="341"/>
      <c r="L15" s="144"/>
      <c r="M15" s="451"/>
      <c r="N15" s="80"/>
      <c r="O15" s="351"/>
      <c r="P15" s="354"/>
      <c r="Q15" s="351"/>
      <c r="R15" s="354"/>
      <c r="S15" s="332"/>
      <c r="T15" s="42"/>
      <c r="U15" s="379"/>
      <c r="V15" s="117" t="s">
        <v>105</v>
      </c>
      <c r="W15" s="148"/>
      <c r="X15" s="138"/>
      <c r="Y15" s="139"/>
      <c r="Z15" s="139"/>
      <c r="AA15" s="139"/>
      <c r="AB15" s="139"/>
      <c r="AC15" s="137" t="str">
        <f t="shared" ref="AC15" si="9" xml:space="preserve">
IF(U11="No","",
IF(AND(U11="No",Y15="",Z15="",AA15="",AB15=""),"",
IF(AND(U11="Sí",$W15&lt;&gt;"",COUNTA(X15:AB15)&lt;5),"Falta Valorar Control",
IF(AND(U11="Sí",$W15="",COUNTA(X15:AB15)=5),"Falta Valorar Control",
IF(AND(U11="Sí",$W15="",COUNTA(X15:AB15)&gt;=3),"Falta Valorar Control",
IF(AND(U11="No",W15=""),"",
IF(AND(U11="Sí",Y15="Sí",Z15="Sí",AA15="Sí",AB15="Sí"),"SUFICIENTE",
IF(AND(U11="Sí",Y15="No"),"DEFICIENTE",
IF(AND(U11="Sí",Z15="No"),"DEFICIENTE",
IF(AND(U11="Sí",AA15="No"),"DEFICIENTE",
IF(AND(U11="Sí",AB15="No"),"DEFICIENTE",
"")))))))))))</f>
        <v/>
      </c>
      <c r="AD15" s="382"/>
      <c r="AF15" s="351"/>
      <c r="AG15" s="354"/>
      <c r="AH15" s="351"/>
      <c r="AI15" s="354"/>
      <c r="AJ15" s="332"/>
      <c r="AM15" s="1"/>
      <c r="AN15" s="32" t="s">
        <v>15</v>
      </c>
      <c r="AO15" s="1"/>
      <c r="AP15" s="1"/>
      <c r="AQ15" s="1"/>
      <c r="AR15" s="1"/>
      <c r="AS15" s="1"/>
      <c r="AT15" s="1"/>
      <c r="AU15" s="1"/>
      <c r="AV15" s="1"/>
      <c r="AW15" s="1"/>
      <c r="AX15" s="1"/>
      <c r="AY15" s="1"/>
      <c r="AZ15" s="1"/>
      <c r="BA15" s="1"/>
      <c r="BB15" s="1"/>
      <c r="BC15" s="1"/>
      <c r="BD15" s="1"/>
      <c r="BF15" s="2"/>
      <c r="BG15" s="7"/>
      <c r="BH15" s="7"/>
      <c r="BI15" s="7"/>
      <c r="BX15" s="19"/>
      <c r="BY15" s="19"/>
      <c r="CB15" s="2"/>
      <c r="CC15" s="3"/>
      <c r="CD15" s="3"/>
    </row>
    <row r="16" spans="1:82" ht="24.75" customHeight="1">
      <c r="A16" s="365"/>
      <c r="B16" s="368"/>
      <c r="C16" s="368"/>
      <c r="D16" s="371"/>
      <c r="E16" s="336"/>
      <c r="F16" s="373"/>
      <c r="G16" s="375"/>
      <c r="H16" s="145" t="str">
        <f>A256&amp;". "&amp;D256</f>
        <v xml:space="preserve">CR-11. </v>
      </c>
      <c r="I16" s="437" t="s">
        <v>660</v>
      </c>
      <c r="J16" s="342" t="s">
        <v>109</v>
      </c>
      <c r="K16" s="343" t="s">
        <v>589</v>
      </c>
      <c r="L16" s="144"/>
      <c r="M16" s="451"/>
      <c r="N16" s="80"/>
      <c r="O16" s="351"/>
      <c r="P16" s="354"/>
      <c r="Q16" s="351"/>
      <c r="R16" s="354"/>
      <c r="S16" s="332"/>
      <c r="T16" s="42"/>
      <c r="U16" s="377" t="s">
        <v>590</v>
      </c>
      <c r="V16" s="115" t="s">
        <v>137</v>
      </c>
      <c r="W16" s="141" t="s">
        <v>593</v>
      </c>
      <c r="X16" s="133" t="s">
        <v>594</v>
      </c>
      <c r="Y16" s="134" t="s">
        <v>590</v>
      </c>
      <c r="Z16" s="134" t="s">
        <v>590</v>
      </c>
      <c r="AA16" s="134" t="s">
        <v>590</v>
      </c>
      <c r="AB16" s="134" t="s">
        <v>590</v>
      </c>
      <c r="AC16" s="118" t="str">
        <f t="shared" ref="AC16" si="10" xml:space="preserve">
IF(U16="No","",
IF(AND(U16="No",Y16="",Z16="",AA16="",AB16=""),"",
IF(AND(U16="Sí",$W16=""),"Falta Valorar Control",
IF(AND(U16="Sí",$W16&lt;&gt;"",COUNTA(X16:AB16)&lt;5),"Falta Valorar Control",
IF(AND(U16="No",W16=""),"",
IF(AND(U16="Sí",Y16="Sí",Z16="Sí",AA16="Sí",AB16="Sí"),"SUFICIENTE",
IF(AND(U16="Sí",Y16="No"),"DEFICIENTE",
IF(AND(U16="Sí",Z16="No"),"DEFICIENTE",
IF(AND(U16="Sí",AA16="No"),"DEFICIENTE",
IF(AND(U16="Sí",AB16="No"),"DEFICIENTE",
""))))))))))</f>
        <v>SUFICIENTE</v>
      </c>
      <c r="AD16" s="382"/>
      <c r="AF16" s="351"/>
      <c r="AG16" s="354"/>
      <c r="AH16" s="351"/>
      <c r="AI16" s="354"/>
      <c r="AJ16" s="332"/>
      <c r="AM16" s="1"/>
      <c r="AN16" s="32" t="s">
        <v>19</v>
      </c>
      <c r="AO16" s="1"/>
      <c r="AP16" s="1"/>
      <c r="AQ16" s="1"/>
      <c r="AR16" s="1"/>
      <c r="AS16" s="1"/>
      <c r="AT16" s="1"/>
      <c r="AU16" s="1"/>
      <c r="AV16" s="1"/>
      <c r="AW16" s="1"/>
      <c r="AX16" s="1"/>
      <c r="AY16" s="1"/>
      <c r="AZ16" s="1"/>
      <c r="BA16" s="1"/>
      <c r="BB16" s="1"/>
      <c r="BC16" s="1"/>
      <c r="BD16" s="1"/>
      <c r="BF16" s="2"/>
      <c r="BG16" s="7"/>
      <c r="BH16" s="7"/>
      <c r="BI16" s="7"/>
      <c r="BX16" s="19"/>
      <c r="BY16" s="19"/>
      <c r="CB16" s="2"/>
      <c r="CC16" s="3"/>
      <c r="CD16" s="3"/>
    </row>
    <row r="17" spans="1:82" ht="12" customHeight="1">
      <c r="A17" s="365"/>
      <c r="B17" s="368"/>
      <c r="C17" s="368"/>
      <c r="D17" s="371"/>
      <c r="E17" s="336"/>
      <c r="F17" s="373"/>
      <c r="G17" s="375"/>
      <c r="H17" s="145" t="str">
        <f>A281&amp;". "&amp;D281</f>
        <v xml:space="preserve">CR-12. </v>
      </c>
      <c r="I17" s="437"/>
      <c r="J17" s="338"/>
      <c r="K17" s="340"/>
      <c r="L17" s="144"/>
      <c r="M17" s="451"/>
      <c r="N17" s="80"/>
      <c r="O17" s="351"/>
      <c r="P17" s="354"/>
      <c r="Q17" s="351"/>
      <c r="R17" s="354"/>
      <c r="S17" s="332"/>
      <c r="T17" s="42"/>
      <c r="U17" s="378"/>
      <c r="V17" s="116" t="s">
        <v>139</v>
      </c>
      <c r="W17" s="140"/>
      <c r="X17" s="135"/>
      <c r="Y17" s="136"/>
      <c r="Z17" s="136"/>
      <c r="AA17" s="136"/>
      <c r="AB17" s="136"/>
      <c r="AC17" s="137" t="str">
        <f t="shared" ref="AC17" si="11" xml:space="preserve">
IF(U16="No","",
IF(AND(U16="No",Y17="",Z17="",AA17="",AB17=""),"",
IF(AND(U16="Sí",$W17&lt;&gt;"",COUNTA(X17:AB17)&lt;5),"Falta Valorar Control",
IF(AND(U16="Sí",$W17="",COUNTA(X17:AB17)=5),"Falta Valorar Control",
IF(AND(U16="Sí",$W17="",COUNTA(X17:AB17)&gt;=3),"Falta Valorar Control",
IF(AND(U16="No",W17=""),"",
IF(AND(U16="Sí",Y17="Sí",Z17="Sí",AA17="Sí",AB17="Sí"),"SUFICIENTE",
IF(AND(U16="Sí",Y17="No"),"DEFICIENTE",
IF(AND(U16="Sí",Z17="No"),"DEFICIENTE",
IF(AND(U16="Sí",AA17="No"),"DEFICIENTE",
IF(AND(U16="Sí",AB17="No"),"DEFICIENTE",
"")))))))))))</f>
        <v/>
      </c>
      <c r="AD17" s="382"/>
      <c r="AF17" s="351"/>
      <c r="AG17" s="354"/>
      <c r="AH17" s="351"/>
      <c r="AI17" s="354"/>
      <c r="AJ17" s="332"/>
      <c r="AM17" s="1"/>
      <c r="AN17" s="32" t="s">
        <v>16</v>
      </c>
      <c r="AO17" s="1"/>
      <c r="AP17" s="1"/>
      <c r="AQ17" s="1"/>
      <c r="AR17" s="1"/>
      <c r="AS17" s="1"/>
      <c r="AT17" s="1"/>
      <c r="AU17" s="1"/>
      <c r="AV17" s="1"/>
      <c r="AW17" s="1"/>
      <c r="AX17" s="1"/>
      <c r="AY17" s="1"/>
      <c r="AZ17" s="1"/>
      <c r="BA17" s="1"/>
      <c r="BB17" s="1"/>
      <c r="BC17" s="1"/>
      <c r="BD17" s="1"/>
      <c r="BF17" s="2"/>
      <c r="BG17" s="7"/>
      <c r="BH17" s="7"/>
      <c r="BI17" s="7"/>
      <c r="BX17" s="19"/>
      <c r="BY17" s="19"/>
      <c r="CB17" s="2"/>
      <c r="CC17" s="3"/>
      <c r="CD17" s="3"/>
    </row>
    <row r="18" spans="1:82" ht="12" customHeight="1">
      <c r="A18" s="365"/>
      <c r="B18" s="368"/>
      <c r="C18" s="368"/>
      <c r="D18" s="371"/>
      <c r="E18" s="336"/>
      <c r="F18" s="373"/>
      <c r="G18" s="375"/>
      <c r="H18" s="145" t="str">
        <f>A306&amp;". "&amp;D306</f>
        <v xml:space="preserve">CR-13. </v>
      </c>
      <c r="I18" s="437"/>
      <c r="J18" s="338"/>
      <c r="K18" s="340"/>
      <c r="L18" s="144"/>
      <c r="M18" s="451"/>
      <c r="N18" s="80"/>
      <c r="O18" s="351"/>
      <c r="P18" s="354"/>
      <c r="Q18" s="351"/>
      <c r="R18" s="354"/>
      <c r="S18" s="332"/>
      <c r="T18" s="42"/>
      <c r="U18" s="378"/>
      <c r="V18" s="116" t="s">
        <v>140</v>
      </c>
      <c r="W18" s="140"/>
      <c r="X18" s="135"/>
      <c r="Y18" s="136"/>
      <c r="Z18" s="136"/>
      <c r="AA18" s="136"/>
      <c r="AB18" s="136"/>
      <c r="AC18" s="137" t="str">
        <f t="shared" ref="AC18" si="12" xml:space="preserve">
IF(U16="No","",
IF(AND(U16="No",Y18="",Z18="",AA18="",AB18=""),"",
IF(AND(U16="Sí",$W18&lt;&gt;"",COUNTA(X18:AB18)&lt;5),"Falta Valorar Control",
IF(AND(U16="Sí",$W18="",COUNTA(X18:AB18)=5),"Falta Valorar Control",
IF(AND(U16="Sí",$W18="",COUNTA(X18:AB18)&gt;=3),"Falta Valorar Control",
IF(AND(U16="No",W18=""),"",
IF(AND(U16="Sí",Y18="Sí",Z18="Sí",AA18="Sí",AB18="Sí"),"SUFICIENTE",
IF(AND(U16="Sí",Y18="No"),"DEFICIENTE",
IF(AND(U16="Sí",Z18="No"),"DEFICIENTE",
IF(AND(U16="Sí",AA18="No"),"DEFICIENTE",
IF(AND(U16="Sí",AB18="No"),"DEFICIENTE",
"")))))))))))</f>
        <v/>
      </c>
      <c r="AD18" s="382"/>
      <c r="AF18" s="351"/>
      <c r="AG18" s="354"/>
      <c r="AH18" s="351"/>
      <c r="AI18" s="354"/>
      <c r="AJ18" s="332"/>
      <c r="AM18" s="1"/>
      <c r="AN18" s="32" t="s">
        <v>17</v>
      </c>
      <c r="AO18" s="1"/>
      <c r="AP18" s="1"/>
      <c r="AQ18" s="1"/>
      <c r="AR18" s="1"/>
      <c r="AS18" s="1"/>
      <c r="AT18" s="1"/>
      <c r="AU18" s="1"/>
      <c r="AV18" s="1"/>
      <c r="AW18" s="1"/>
      <c r="AX18" s="1"/>
      <c r="AY18" s="1"/>
      <c r="AZ18" s="1"/>
      <c r="BA18" s="1"/>
      <c r="BB18" s="1"/>
      <c r="BC18" s="1"/>
      <c r="BD18" s="1"/>
      <c r="BF18" s="2"/>
      <c r="BG18" s="7"/>
      <c r="BH18" s="7"/>
      <c r="BI18" s="7"/>
      <c r="BX18" s="19"/>
      <c r="BY18" s="19"/>
      <c r="CB18" s="2"/>
      <c r="CC18" s="3"/>
      <c r="CD18" s="3"/>
    </row>
    <row r="19" spans="1:82" ht="12" customHeight="1">
      <c r="A19" s="365"/>
      <c r="B19" s="368"/>
      <c r="C19" s="368"/>
      <c r="D19" s="371"/>
      <c r="E19" s="336"/>
      <c r="F19" s="373"/>
      <c r="G19" s="375"/>
      <c r="H19" s="145" t="str">
        <f>A331&amp;". "&amp;D331</f>
        <v xml:space="preserve">CR-14. </v>
      </c>
      <c r="I19" s="437"/>
      <c r="J19" s="338"/>
      <c r="K19" s="340"/>
      <c r="L19" s="144"/>
      <c r="M19" s="451"/>
      <c r="N19" s="80"/>
      <c r="O19" s="351"/>
      <c r="P19" s="354"/>
      <c r="Q19" s="351"/>
      <c r="R19" s="354"/>
      <c r="S19" s="332"/>
      <c r="T19" s="42"/>
      <c r="U19" s="378"/>
      <c r="V19" s="116" t="s">
        <v>141</v>
      </c>
      <c r="W19" s="140"/>
      <c r="X19" s="135"/>
      <c r="Y19" s="136"/>
      <c r="Z19" s="136"/>
      <c r="AA19" s="136"/>
      <c r="AB19" s="136"/>
      <c r="AC19" s="137" t="str">
        <f t="shared" ref="AC19" si="13" xml:space="preserve">
IF(U16="No","",
IF(AND(U16="No",Y19="",Z19="",AA19="",AB19=""),"",
IF(AND(U16="Sí",$W19&lt;&gt;"",COUNTA(X19:AB19)&lt;5),"Falta Valorar Control",
IF(AND(U16="Sí",$W19="",COUNTA(X19:AB19)=5),"Falta Valorar Control",
IF(AND(U16="Sí",$W19="",COUNTA(X19:AB19)&gt;=3),"Falta Valorar Control",
IF(AND(U16="No",W19=""),"",
IF(AND(U16="Sí",Y19="Sí",Z19="Sí",AA19="Sí",AB19="Sí"),"SUFICIENTE",
IF(AND(U16="Sí",Y19="No"),"DEFICIENTE",
IF(AND(U16="Sí",Z19="No"),"DEFICIENTE",
IF(AND(U16="Sí",AA19="No"),"DEFICIENTE",
IF(AND(U16="Sí",AB19="No"),"DEFICIENTE",
"")))))))))))</f>
        <v/>
      </c>
      <c r="AD19" s="382"/>
      <c r="AF19" s="351"/>
      <c r="AG19" s="354"/>
      <c r="AH19" s="351"/>
      <c r="AI19" s="354"/>
      <c r="AJ19" s="332"/>
      <c r="AM19" s="1"/>
      <c r="AN19" s="33" t="s">
        <v>18</v>
      </c>
      <c r="AO19" s="1"/>
      <c r="AP19" s="1"/>
      <c r="AQ19" s="1"/>
      <c r="AR19" s="1"/>
      <c r="AS19" s="1"/>
      <c r="AT19" s="1"/>
      <c r="AU19" s="1"/>
      <c r="AV19" s="1"/>
      <c r="AW19" s="1"/>
      <c r="AX19" s="1"/>
      <c r="AY19" s="1"/>
      <c r="AZ19" s="1"/>
      <c r="BA19" s="1"/>
      <c r="BB19" s="1"/>
      <c r="BC19" s="1"/>
      <c r="BD19" s="1"/>
      <c r="BF19" s="2"/>
      <c r="BG19" s="7"/>
      <c r="BH19" s="7"/>
      <c r="BI19" s="7"/>
      <c r="BX19" s="19"/>
      <c r="BY19" s="19"/>
      <c r="CB19" s="2"/>
      <c r="CC19" s="3"/>
      <c r="CD19" s="3"/>
    </row>
    <row r="20" spans="1:82" ht="12" customHeight="1" thickBot="1">
      <c r="A20" s="365"/>
      <c r="B20" s="368"/>
      <c r="C20" s="368"/>
      <c r="D20" s="371"/>
      <c r="E20" s="336"/>
      <c r="F20" s="373"/>
      <c r="G20" s="375"/>
      <c r="H20" s="145" t="str">
        <f>A356&amp;". "&amp;D356</f>
        <v xml:space="preserve">CR-15. </v>
      </c>
      <c r="I20" s="438"/>
      <c r="J20" s="339"/>
      <c r="K20" s="341"/>
      <c r="L20" s="144"/>
      <c r="M20" s="451"/>
      <c r="N20" s="80"/>
      <c r="O20" s="351"/>
      <c r="P20" s="354"/>
      <c r="Q20" s="351"/>
      <c r="R20" s="354"/>
      <c r="S20" s="332"/>
      <c r="T20" s="42"/>
      <c r="U20" s="379"/>
      <c r="V20" s="117" t="s">
        <v>142</v>
      </c>
      <c r="W20" s="148"/>
      <c r="X20" s="138"/>
      <c r="Y20" s="139"/>
      <c r="Z20" s="139"/>
      <c r="AA20" s="139"/>
      <c r="AB20" s="139"/>
      <c r="AC20" s="137" t="str">
        <f t="shared" ref="AC20" si="14" xml:space="preserve">
IF(U16="No","",
IF(AND(U16="No",Y20="",Z20="",AA20="",AB20=""),"",
IF(AND(U16="Sí",$W20&lt;&gt;"",COUNTA(X20:AB20)&lt;5),"Falta Valorar Control",
IF(AND(U16="Sí",$W20="",COUNTA(X20:AB20)=5),"Falta Valorar Control",
IF(AND(U16="Sí",$W20="",COUNTA(X20:AB20)&gt;=3),"Falta Valorar Control",
IF(AND(U16="No",W20=""),"",
IF(AND(U16="Sí",Y20="Sí",Z20="Sí",AA20="Sí",AB20="Sí"),"SUFICIENTE",
IF(AND(U16="Sí",Y20="No"),"DEFICIENTE",
IF(AND(U16="Sí",Z20="No"),"DEFICIENTE",
IF(AND(U16="Sí",AA20="No"),"DEFICIENTE",
IF(AND(U16="Sí",AB20="No"),"DEFICIENTE",
"")))))))))))</f>
        <v/>
      </c>
      <c r="AD20" s="382"/>
      <c r="AF20" s="351"/>
      <c r="AG20" s="354"/>
      <c r="AH20" s="351"/>
      <c r="AI20" s="354"/>
      <c r="AJ20" s="332"/>
      <c r="AM20" s="1"/>
      <c r="AN20" s="1"/>
      <c r="AO20" s="1"/>
      <c r="AP20" s="1"/>
      <c r="AQ20" s="1"/>
      <c r="AR20" s="1"/>
      <c r="AS20" s="1"/>
      <c r="AT20" s="1"/>
      <c r="AU20" s="1"/>
      <c r="AV20" s="1"/>
      <c r="AW20" s="1"/>
      <c r="AX20" s="1"/>
      <c r="AY20" s="1"/>
      <c r="AZ20" s="1"/>
      <c r="BA20" s="1"/>
      <c r="BB20" s="1"/>
      <c r="BC20" s="1"/>
      <c r="BD20" s="1"/>
      <c r="BF20" s="2"/>
      <c r="BG20" s="7"/>
      <c r="BH20" s="7"/>
      <c r="BI20" s="7"/>
      <c r="BX20" s="19"/>
      <c r="BY20" s="19"/>
      <c r="CB20" s="2"/>
      <c r="CC20" s="3"/>
      <c r="CD20" s="3"/>
    </row>
    <row r="21" spans="1:82" ht="12" customHeight="1">
      <c r="A21" s="365"/>
      <c r="B21" s="368"/>
      <c r="C21" s="368"/>
      <c r="D21" s="371"/>
      <c r="E21" s="336"/>
      <c r="F21" s="373"/>
      <c r="G21" s="375"/>
      <c r="H21"/>
      <c r="I21" s="384"/>
      <c r="J21" s="342"/>
      <c r="K21" s="343"/>
      <c r="L21" s="144"/>
      <c r="M21" s="451"/>
      <c r="N21" s="80"/>
      <c r="O21" s="351"/>
      <c r="P21" s="354"/>
      <c r="Q21" s="351"/>
      <c r="R21" s="354"/>
      <c r="S21" s="332"/>
      <c r="T21" s="42"/>
      <c r="U21" s="377"/>
      <c r="V21" s="115" t="s">
        <v>130</v>
      </c>
      <c r="W21" s="141"/>
      <c r="X21" s="133"/>
      <c r="Y21" s="134"/>
      <c r="Z21" s="134"/>
      <c r="AA21" s="134"/>
      <c r="AB21" s="134"/>
      <c r="AC21" s="118"/>
      <c r="AD21" s="382"/>
      <c r="AF21" s="351"/>
      <c r="AG21" s="354"/>
      <c r="AH21" s="351"/>
      <c r="AI21" s="354"/>
      <c r="AJ21" s="332"/>
      <c r="AM21" s="1"/>
      <c r="AN21" s="1"/>
      <c r="AO21" s="1"/>
      <c r="AP21" s="1"/>
      <c r="AQ21" s="1"/>
      <c r="AR21" s="1"/>
      <c r="AS21" s="1"/>
      <c r="AT21" s="1"/>
      <c r="AU21" s="1"/>
      <c r="AV21" s="1"/>
      <c r="AW21" s="1"/>
      <c r="AX21" s="1"/>
      <c r="AY21" s="1"/>
      <c r="AZ21" s="1"/>
      <c r="BA21" s="1"/>
      <c r="BB21" s="1"/>
      <c r="BC21" s="1"/>
      <c r="BD21" s="1"/>
      <c r="BF21" s="2"/>
      <c r="BG21" s="7"/>
      <c r="BH21" s="7"/>
      <c r="BI21" s="7"/>
      <c r="BX21" s="19"/>
      <c r="BY21" s="19"/>
      <c r="CB21" s="2"/>
      <c r="CC21" s="3"/>
      <c r="CD21" s="3"/>
    </row>
    <row r="22" spans="1:82" ht="12" customHeight="1">
      <c r="A22" s="365"/>
      <c r="B22" s="368"/>
      <c r="C22" s="368"/>
      <c r="D22" s="371"/>
      <c r="E22" s="336"/>
      <c r="F22" s="373"/>
      <c r="G22" s="375"/>
      <c r="H22"/>
      <c r="I22" s="385"/>
      <c r="J22" s="338"/>
      <c r="K22" s="340"/>
      <c r="L22" s="144"/>
      <c r="M22" s="451"/>
      <c r="N22" s="80"/>
      <c r="O22" s="351"/>
      <c r="P22" s="354"/>
      <c r="Q22" s="351"/>
      <c r="R22" s="354"/>
      <c r="S22" s="332"/>
      <c r="T22" s="42"/>
      <c r="U22" s="378"/>
      <c r="V22" s="116" t="s">
        <v>131</v>
      </c>
      <c r="W22" s="140"/>
      <c r="X22" s="135"/>
      <c r="Y22" s="136"/>
      <c r="Z22" s="136"/>
      <c r="AA22" s="136"/>
      <c r="AB22" s="136"/>
      <c r="AC22" s="137" t="str">
        <f t="shared" ref="AC22" si="15" xml:space="preserve">
IF(U21="No","",
IF(AND(U21="No",Y22="",Z22="",AA22="",AB22=""),"",
IF(AND(U21="Sí",$W22&lt;&gt;"",COUNTA(X22:AB22)&lt;5),"Falta Valorar Control",
IF(AND(U21="Sí",$W22="",COUNTA(X22:AB22)=5),"Falta Valorar Control",
IF(AND(U21="Sí",$W22="",COUNTA(X22:AB22)&gt;=3),"Falta Valorar Control",
IF(AND(U21="No",W22=""),"",
IF(AND(U21="Sí",Y22="Sí",Z22="Sí",AA22="Sí",AB22="Sí"),"SUFICIENTE",
IF(AND(U21="Sí",Y22="No"),"DEFICIENTE",
IF(AND(U21="Sí",Z22="No"),"DEFICIENTE",
IF(AND(U21="Sí",AA22="No"),"DEFICIENTE",
IF(AND(U21="Sí",AB22="No"),"DEFICIENTE",
"")))))))))))</f>
        <v/>
      </c>
      <c r="AD22" s="382"/>
      <c r="AF22" s="351"/>
      <c r="AG22" s="354"/>
      <c r="AH22" s="351"/>
      <c r="AI22" s="354"/>
      <c r="AJ22" s="332"/>
      <c r="AM22" s="1"/>
      <c r="AN22" s="1"/>
      <c r="AO22" s="1"/>
      <c r="AP22" s="1"/>
      <c r="AQ22" s="1"/>
      <c r="AR22" s="1"/>
      <c r="AS22" s="1"/>
      <c r="AT22" s="1"/>
      <c r="AU22" s="1"/>
      <c r="AV22" s="1"/>
      <c r="AW22" s="1"/>
      <c r="AX22" s="1"/>
      <c r="AY22" s="1"/>
      <c r="AZ22" s="1"/>
      <c r="BA22" s="1"/>
      <c r="BB22" s="1"/>
      <c r="BC22" s="1"/>
      <c r="BD22" s="1"/>
      <c r="BF22" s="2"/>
      <c r="BG22" s="7"/>
      <c r="BH22" s="7"/>
      <c r="BI22" s="7"/>
      <c r="BX22" s="19"/>
      <c r="BY22" s="19"/>
      <c r="CB22" s="2"/>
      <c r="CC22" s="3"/>
      <c r="CD22" s="3"/>
    </row>
    <row r="23" spans="1:82" ht="12" customHeight="1">
      <c r="A23" s="365"/>
      <c r="B23" s="368"/>
      <c r="C23" s="368"/>
      <c r="D23" s="371"/>
      <c r="E23" s="336"/>
      <c r="F23" s="373"/>
      <c r="G23" s="375"/>
      <c r="H23"/>
      <c r="I23" s="385"/>
      <c r="J23" s="338"/>
      <c r="K23" s="340"/>
      <c r="L23" s="144"/>
      <c r="M23" s="451"/>
      <c r="N23" s="80"/>
      <c r="O23" s="351"/>
      <c r="P23" s="354"/>
      <c r="Q23" s="351"/>
      <c r="R23" s="354"/>
      <c r="S23" s="332"/>
      <c r="T23" s="42"/>
      <c r="U23" s="378"/>
      <c r="V23" s="116" t="s">
        <v>132</v>
      </c>
      <c r="W23" s="140"/>
      <c r="X23" s="135"/>
      <c r="Y23" s="136"/>
      <c r="Z23" s="136"/>
      <c r="AA23" s="136"/>
      <c r="AB23" s="136"/>
      <c r="AC23" s="137" t="str">
        <f t="shared" ref="AC23" si="16" xml:space="preserve">
IF(U21="No","",
IF(AND(U21="No",Y23="",Z23="",AA23="",AB23=""),"",
IF(AND(U21="Sí",$W23&lt;&gt;"",COUNTA(X23:AB23)&lt;5),"Falta Valorar Control",
IF(AND(U21="Sí",$W23="",COUNTA(X23:AB23)=5),"Falta Valorar Control",
IF(AND(U21="Sí",$W23="",COUNTA(X23:AB23)&gt;=3),"Falta Valorar Control",
IF(AND(U21="No",W23=""),"",
IF(AND(U21="Sí",Y23="Sí",Z23="Sí",AA23="Sí",AB23="Sí"),"SUFICIENTE",
IF(AND(U21="Sí",Y23="No"),"DEFICIENTE",
IF(AND(U21="Sí",Z23="No"),"DEFICIENTE",
IF(AND(U21="Sí",AA23="No"),"DEFICIENTE",
IF(AND(U21="Sí",AB23="No"),"DEFICIENTE",
"")))))))))))</f>
        <v/>
      </c>
      <c r="AD23" s="382"/>
      <c r="AF23" s="351"/>
      <c r="AG23" s="354"/>
      <c r="AH23" s="351"/>
      <c r="AI23" s="354"/>
      <c r="AJ23" s="332"/>
      <c r="AM23" s="1"/>
      <c r="AN23" s="1"/>
      <c r="AO23" s="1"/>
      <c r="AP23" s="1"/>
      <c r="AQ23" s="1"/>
      <c r="AR23" s="1"/>
      <c r="AS23" s="1"/>
      <c r="AT23" s="1"/>
      <c r="AU23" s="1"/>
      <c r="AV23" s="1"/>
      <c r="AW23" s="1"/>
      <c r="AX23" s="1"/>
      <c r="AY23" s="1"/>
      <c r="AZ23" s="1"/>
      <c r="BA23" s="1"/>
      <c r="BB23" s="1"/>
      <c r="BC23" s="1"/>
      <c r="BD23" s="1"/>
      <c r="BF23" s="2"/>
      <c r="BG23" s="7"/>
      <c r="BH23" s="7"/>
      <c r="BI23" s="7"/>
      <c r="BX23" s="19"/>
      <c r="BY23" s="19"/>
      <c r="CB23" s="2"/>
      <c r="CC23" s="3"/>
      <c r="CD23" s="3"/>
    </row>
    <row r="24" spans="1:82" ht="12" customHeight="1">
      <c r="A24" s="365"/>
      <c r="B24" s="368"/>
      <c r="C24" s="368"/>
      <c r="D24" s="371"/>
      <c r="E24" s="336"/>
      <c r="F24" s="373"/>
      <c r="G24" s="375"/>
      <c r="H24"/>
      <c r="I24" s="385"/>
      <c r="J24" s="338"/>
      <c r="K24" s="340"/>
      <c r="L24" s="144"/>
      <c r="M24" s="451"/>
      <c r="N24" s="80"/>
      <c r="O24" s="351"/>
      <c r="P24" s="354"/>
      <c r="Q24" s="351"/>
      <c r="R24" s="354"/>
      <c r="S24" s="332"/>
      <c r="T24" s="42"/>
      <c r="U24" s="378"/>
      <c r="V24" s="116" t="s">
        <v>133</v>
      </c>
      <c r="W24" s="140"/>
      <c r="X24" s="135"/>
      <c r="Y24" s="136"/>
      <c r="Z24" s="136"/>
      <c r="AA24" s="136"/>
      <c r="AB24" s="136"/>
      <c r="AC24" s="137" t="str">
        <f t="shared" ref="AC24" si="17" xml:space="preserve">
IF(U21="No","",
IF(AND(U21="No",Y24="",Z24="",AA24="",AB24=""),"",
IF(AND(U21="Sí",$W24&lt;&gt;"",COUNTA(X24:AB24)&lt;5),"Falta Valorar Control",
IF(AND(U21="Sí",$W24="",COUNTA(X24:AB24)=5),"Falta Valorar Control",
IF(AND(U21="Sí",$W24="",COUNTA(X24:AB24)&gt;=3),"Falta Valorar Control",
IF(AND(U21="No",W24=""),"",
IF(AND(U21="Sí",Y24="Sí",Z24="Sí",AA24="Sí",AB24="Sí"),"SUFICIENTE",
IF(AND(U21="Sí",Y24="No"),"DEFICIENTE",
IF(AND(U21="Sí",Z24="No"),"DEFICIENTE",
IF(AND(U21="Sí",AA24="No"),"DEFICIENTE",
IF(AND(U21="Sí",AB24="No"),"DEFICIENTE",
"")))))))))))</f>
        <v/>
      </c>
      <c r="AD24" s="382"/>
      <c r="AF24" s="351"/>
      <c r="AG24" s="354"/>
      <c r="AH24" s="351"/>
      <c r="AI24" s="354"/>
      <c r="AJ24" s="332"/>
      <c r="AM24" s="1"/>
      <c r="AN24" s="1"/>
      <c r="AO24" s="1"/>
      <c r="AP24" s="1"/>
      <c r="AQ24" s="1"/>
      <c r="AR24" s="1"/>
      <c r="AS24" s="1"/>
      <c r="AT24" s="1"/>
      <c r="AU24" s="1"/>
      <c r="AV24" s="1"/>
      <c r="AW24" s="1"/>
      <c r="AX24" s="1"/>
      <c r="AY24" s="1"/>
      <c r="AZ24" s="1"/>
      <c r="BA24" s="1"/>
      <c r="BB24" s="1"/>
      <c r="BC24" s="1"/>
      <c r="BD24" s="1"/>
      <c r="BF24" s="2"/>
      <c r="BG24" s="7"/>
      <c r="BH24" s="7"/>
      <c r="BI24" s="7"/>
      <c r="BX24" s="19"/>
      <c r="BY24" s="19"/>
      <c r="CB24" s="2"/>
      <c r="CC24" s="3"/>
      <c r="CD24" s="3"/>
    </row>
    <row r="25" spans="1:82" ht="12" customHeight="1" thickBot="1">
      <c r="A25" s="365"/>
      <c r="B25" s="368"/>
      <c r="C25" s="368"/>
      <c r="D25" s="371"/>
      <c r="E25" s="336"/>
      <c r="F25" s="373"/>
      <c r="G25" s="375"/>
      <c r="H25"/>
      <c r="I25" s="386"/>
      <c r="J25" s="339"/>
      <c r="K25" s="341"/>
      <c r="L25" s="144"/>
      <c r="M25" s="451"/>
      <c r="N25" s="80"/>
      <c r="O25" s="351"/>
      <c r="P25" s="354"/>
      <c r="Q25" s="351"/>
      <c r="R25" s="354"/>
      <c r="S25" s="332"/>
      <c r="T25" s="42"/>
      <c r="U25" s="379"/>
      <c r="V25" s="117" t="s">
        <v>134</v>
      </c>
      <c r="W25" s="148"/>
      <c r="X25" s="138"/>
      <c r="Y25" s="139"/>
      <c r="Z25" s="139"/>
      <c r="AA25" s="139"/>
      <c r="AB25" s="139"/>
      <c r="AC25" s="137" t="str">
        <f t="shared" ref="AC25" si="18" xml:space="preserve">
IF(U21="No","",
IF(AND(U21="No",Y25="",Z25="",AA25="",AB25=""),"",
IF(AND(U21="Sí",$W25&lt;&gt;"",COUNTA(X25:AB25)&lt;5),"Falta Valorar Control",
IF(AND(U21="Sí",$W25="",COUNTA(X25:AB25)=5),"Falta Valorar Control",
IF(AND(U21="Sí",$W25="",COUNTA(X25:AB25)&gt;=3),"Falta Valorar Control",
IF(AND(U21="No",W25=""),"",
IF(AND(U21="Sí",Y25="Sí",Z25="Sí",AA25="Sí",AB25="Sí"),"SUFICIENTE",
IF(AND(U21="Sí",Y25="No"),"DEFICIENTE",
IF(AND(U21="Sí",Z25="No"),"DEFICIENTE",
IF(AND(U21="Sí",AA25="No"),"DEFICIENTE",
IF(AND(U21="Sí",AB25="No"),"DEFICIENTE",
"")))))))))))</f>
        <v/>
      </c>
      <c r="AD25" s="382"/>
      <c r="AF25" s="351"/>
      <c r="AG25" s="354"/>
      <c r="AH25" s="351"/>
      <c r="AI25" s="354"/>
      <c r="AJ25" s="332"/>
      <c r="AM25" s="1"/>
      <c r="AN25" s="1"/>
      <c r="AO25" s="1"/>
      <c r="AP25" s="1"/>
      <c r="AQ25" s="1"/>
      <c r="AR25" s="1"/>
      <c r="AS25" s="1"/>
      <c r="AT25" s="1"/>
      <c r="AU25" s="1"/>
      <c r="AV25" s="1"/>
      <c r="AW25" s="1"/>
      <c r="AX25" s="1"/>
      <c r="AY25" s="1"/>
      <c r="AZ25" s="1"/>
      <c r="BA25" s="1"/>
      <c r="BB25" s="1"/>
      <c r="BC25" s="1"/>
      <c r="BD25" s="1"/>
      <c r="BF25" s="2"/>
      <c r="BG25" s="7"/>
      <c r="BH25" s="7"/>
      <c r="BI25" s="7"/>
      <c r="BX25" s="19"/>
      <c r="BY25" s="19"/>
      <c r="CB25" s="2"/>
      <c r="CC25" s="3"/>
      <c r="CD25" s="3"/>
    </row>
    <row r="26" spans="1:82" ht="12" customHeight="1">
      <c r="A26" s="365"/>
      <c r="B26" s="368"/>
      <c r="C26" s="368"/>
      <c r="D26" s="371"/>
      <c r="E26" s="336"/>
      <c r="F26" s="373"/>
      <c r="G26" s="375"/>
      <c r="H26"/>
      <c r="I26" s="384"/>
      <c r="J26" s="342"/>
      <c r="K26" s="343"/>
      <c r="L26" s="144"/>
      <c r="M26" s="451"/>
      <c r="O26" s="351"/>
      <c r="P26" s="354"/>
      <c r="Q26" s="351"/>
      <c r="R26" s="354"/>
      <c r="S26" s="332"/>
      <c r="T26" s="42"/>
      <c r="U26" s="377"/>
      <c r="V26" s="115" t="s">
        <v>138</v>
      </c>
      <c r="W26" s="141"/>
      <c r="X26" s="133"/>
      <c r="Y26" s="134"/>
      <c r="Z26" s="134"/>
      <c r="AA26" s="134"/>
      <c r="AB26" s="134"/>
      <c r="AC26" s="118"/>
      <c r="AD26" s="382"/>
      <c r="AF26" s="351"/>
      <c r="AG26" s="354"/>
      <c r="AH26" s="351"/>
      <c r="AI26" s="354"/>
      <c r="AJ26" s="332"/>
    </row>
    <row r="27" spans="1:82" ht="12" customHeight="1">
      <c r="A27" s="365"/>
      <c r="B27" s="368"/>
      <c r="C27" s="368"/>
      <c r="D27" s="371"/>
      <c r="E27" s="336"/>
      <c r="F27" s="373"/>
      <c r="G27" s="375"/>
      <c r="H27"/>
      <c r="I27" s="385"/>
      <c r="J27" s="338"/>
      <c r="K27" s="340"/>
      <c r="L27" s="144"/>
      <c r="M27" s="451"/>
      <c r="N27" s="80"/>
      <c r="O27" s="351"/>
      <c r="P27" s="354"/>
      <c r="Q27" s="351"/>
      <c r="R27" s="354"/>
      <c r="S27" s="332"/>
      <c r="T27" s="42"/>
      <c r="U27" s="378"/>
      <c r="V27" s="116" t="s">
        <v>143</v>
      </c>
      <c r="W27" s="140"/>
      <c r="X27" s="135"/>
      <c r="Y27" s="136"/>
      <c r="Z27" s="136"/>
      <c r="AA27" s="136"/>
      <c r="AB27" s="136"/>
      <c r="AC27" s="137" t="str">
        <f t="shared" ref="AC27" si="19" xml:space="preserve">
IF(U26="No","",
IF(AND(U26="No",Y27="",Z27="",AA27="",AB27=""),"",
IF(AND(U26="Sí",$W27&lt;&gt;"",COUNTA(X27:AB27)&lt;5),"Falta Valorar Control",
IF(AND(U26="Sí",$W27="",COUNTA(X27:AB27)=5),"Falta Valorar Control",
IF(AND(U26="Sí",$W27="",COUNTA(X27:AB27)&gt;=3),"Falta Valorar Control",
IF(AND(U26="No",W27=""),"",
IF(AND(U26="Sí",Y27="Sí",Z27="Sí",AA27="Sí",AB27="Sí"),"SUFICIENTE",
IF(AND(U26="Sí",Y27="No"),"DEFICIENTE",
IF(AND(U26="Sí",Z27="No"),"DEFICIENTE",
IF(AND(U26="Sí",AA27="No"),"DEFICIENTE",
IF(AND(U26="Sí",AB27="No"),"DEFICIENTE",
"")))))))))))</f>
        <v/>
      </c>
      <c r="AD27" s="382"/>
      <c r="AF27" s="351"/>
      <c r="AG27" s="354"/>
      <c r="AH27" s="351"/>
      <c r="AI27" s="354"/>
      <c r="AJ27" s="332"/>
      <c r="AM27" s="1"/>
      <c r="AN27" s="1"/>
      <c r="AO27" s="1"/>
      <c r="AP27" s="1"/>
      <c r="AQ27" s="1"/>
      <c r="AR27" s="1"/>
      <c r="AS27" s="1"/>
      <c r="AT27" s="1"/>
      <c r="AU27" s="1"/>
      <c r="AV27" s="1"/>
      <c r="AW27" s="1"/>
      <c r="AX27" s="1"/>
      <c r="AY27" s="1"/>
      <c r="AZ27" s="1"/>
      <c r="BA27" s="1"/>
      <c r="BB27" s="1"/>
      <c r="BC27" s="1"/>
      <c r="BD27" s="1"/>
      <c r="BF27" s="2"/>
      <c r="BG27" s="7"/>
      <c r="BH27" s="7"/>
      <c r="BI27" s="7"/>
      <c r="BX27" s="19"/>
      <c r="BY27" s="19"/>
      <c r="CB27" s="2"/>
      <c r="CC27" s="3"/>
      <c r="CD27" s="3"/>
    </row>
    <row r="28" spans="1:82" ht="12" customHeight="1">
      <c r="A28" s="365"/>
      <c r="B28" s="368"/>
      <c r="C28" s="368"/>
      <c r="D28" s="371"/>
      <c r="E28" s="336"/>
      <c r="F28" s="373"/>
      <c r="G28" s="375"/>
      <c r="H28"/>
      <c r="I28" s="385"/>
      <c r="J28" s="338"/>
      <c r="K28" s="340"/>
      <c r="L28" s="144"/>
      <c r="M28" s="451"/>
      <c r="N28" s="80"/>
      <c r="O28" s="351"/>
      <c r="P28" s="354"/>
      <c r="Q28" s="351"/>
      <c r="R28" s="354"/>
      <c r="S28" s="332"/>
      <c r="T28" s="42"/>
      <c r="U28" s="378"/>
      <c r="V28" s="116" t="s">
        <v>144</v>
      </c>
      <c r="W28" s="140"/>
      <c r="X28" s="135"/>
      <c r="Y28" s="136"/>
      <c r="Z28" s="136"/>
      <c r="AA28" s="136"/>
      <c r="AB28" s="136"/>
      <c r="AC28" s="137" t="str">
        <f t="shared" ref="AC28" si="20" xml:space="preserve">
IF(U26="No","",
IF(AND(U26="No",Y28="",Z28="",AA28="",AB28=""),"",
IF(AND(U26="Sí",$W28&lt;&gt;"",COUNTA(X28:AB28)&lt;5),"Falta Valorar Control",
IF(AND(U26="Sí",$W28="",COUNTA(X28:AB28)=5),"Falta Valorar Control",
IF(AND(U26="Sí",$W28="",COUNTA(X28:AB28)&gt;=3),"Falta Valorar Control",
IF(AND(U26="No",W28=""),"",
IF(AND(U26="Sí",Y28="Sí",Z28="Sí",AA28="Sí",AB28="Sí"),"SUFICIENTE",
IF(AND(U26="Sí",Y28="No"),"DEFICIENTE",
IF(AND(U26="Sí",Z28="No"),"DEFICIENTE",
IF(AND(U26="Sí",AA28="No"),"DEFICIENTE",
IF(AND(U26="Sí",AB28="No"),"DEFICIENTE",
"")))))))))))</f>
        <v/>
      </c>
      <c r="AD28" s="382"/>
      <c r="AF28" s="351"/>
      <c r="AG28" s="354"/>
      <c r="AH28" s="351"/>
      <c r="AI28" s="354"/>
      <c r="AJ28" s="332"/>
      <c r="AM28" s="1"/>
      <c r="AN28" s="1"/>
      <c r="AO28" s="1"/>
      <c r="AP28" s="1"/>
      <c r="AQ28" s="1"/>
      <c r="AR28" s="1"/>
      <c r="AS28" s="1"/>
      <c r="AT28" s="1"/>
      <c r="AU28" s="1"/>
      <c r="AV28" s="1"/>
      <c r="AW28" s="1"/>
      <c r="AX28" s="1"/>
      <c r="AY28" s="1"/>
      <c r="AZ28" s="1"/>
      <c r="BA28" s="1"/>
      <c r="BB28" s="1"/>
      <c r="BC28" s="1"/>
      <c r="BD28" s="1"/>
      <c r="BF28" s="2"/>
      <c r="BG28" s="7"/>
      <c r="BH28" s="7"/>
      <c r="BI28" s="7"/>
      <c r="BX28" s="19"/>
      <c r="BY28" s="19"/>
      <c r="CB28" s="2"/>
      <c r="CC28" s="3"/>
      <c r="CD28" s="3"/>
    </row>
    <row r="29" spans="1:82" ht="12" customHeight="1">
      <c r="A29" s="365"/>
      <c r="B29" s="368"/>
      <c r="C29" s="368"/>
      <c r="D29" s="371"/>
      <c r="E29" s="336"/>
      <c r="F29" s="373"/>
      <c r="G29" s="375"/>
      <c r="H29"/>
      <c r="I29" s="385"/>
      <c r="J29" s="338"/>
      <c r="K29" s="340"/>
      <c r="L29" s="144"/>
      <c r="M29" s="451"/>
      <c r="N29" s="80"/>
      <c r="O29" s="351"/>
      <c r="P29" s="354"/>
      <c r="Q29" s="351"/>
      <c r="R29" s="354"/>
      <c r="S29" s="332"/>
      <c r="T29" s="42"/>
      <c r="U29" s="378"/>
      <c r="V29" s="116" t="s">
        <v>145</v>
      </c>
      <c r="W29" s="140"/>
      <c r="X29" s="135"/>
      <c r="Y29" s="136"/>
      <c r="Z29" s="136"/>
      <c r="AA29" s="136"/>
      <c r="AB29" s="136"/>
      <c r="AC29" s="137" t="str">
        <f t="shared" ref="AC29" si="21" xml:space="preserve">
IF(U26="No","",
IF(AND(U26="No",Y29="",Z29="",AA29="",AB29=""),"",
IF(AND(U26="Sí",$W29&lt;&gt;"",COUNTA(X29:AB29)&lt;5),"Falta Valorar Control",
IF(AND(U26="Sí",$W29="",COUNTA(X29:AB29)=5),"Falta Valorar Control",
IF(AND(U26="Sí",$W29="",COUNTA(X29:AB29)&gt;=3),"Falta Valorar Control",
IF(AND(U26="No",W29=""),"",
IF(AND(U26="Sí",Y29="Sí",Z29="Sí",AA29="Sí",AB29="Sí"),"SUFICIENTE",
IF(AND(U26="Sí",Y29="No"),"DEFICIENTE",
IF(AND(U26="Sí",Z29="No"),"DEFICIENTE",
IF(AND(U26="Sí",AA29="No"),"DEFICIENTE",
IF(AND(U26="Sí",AB29="No"),"DEFICIENTE",
"")))))))))))</f>
        <v/>
      </c>
      <c r="AD29" s="382"/>
      <c r="AF29" s="351"/>
      <c r="AG29" s="354"/>
      <c r="AH29" s="351"/>
      <c r="AI29" s="354"/>
      <c r="AJ29" s="332"/>
      <c r="AM29" s="1"/>
      <c r="AN29" s="1"/>
      <c r="AO29" s="1"/>
      <c r="AP29" s="1"/>
      <c r="AQ29" s="1"/>
      <c r="AR29" s="1"/>
      <c r="AS29" s="1"/>
      <c r="AT29" s="1"/>
      <c r="AU29" s="1"/>
      <c r="AV29" s="1"/>
      <c r="AW29" s="1"/>
      <c r="AX29" s="1"/>
      <c r="AY29" s="1"/>
      <c r="AZ29" s="1"/>
      <c r="BA29" s="1"/>
      <c r="BB29" s="1"/>
      <c r="BC29" s="1"/>
      <c r="BD29" s="1"/>
      <c r="BF29" s="2"/>
      <c r="BG29" s="7"/>
      <c r="BH29" s="7"/>
      <c r="BI29" s="7"/>
      <c r="BX29" s="19"/>
      <c r="BY29" s="19"/>
      <c r="CB29" s="2"/>
      <c r="CC29" s="3"/>
      <c r="CD29" s="3"/>
    </row>
    <row r="30" spans="1:82" ht="12" customHeight="1" thickBot="1">
      <c r="A30" s="366"/>
      <c r="B30" s="369"/>
      <c r="C30" s="369"/>
      <c r="D30" s="372"/>
      <c r="E30" s="337"/>
      <c r="F30" s="374"/>
      <c r="G30" s="376"/>
      <c r="H30"/>
      <c r="I30" s="387"/>
      <c r="J30" s="344"/>
      <c r="K30" s="345"/>
      <c r="L30" s="144"/>
      <c r="M30" s="452"/>
      <c r="N30" s="80"/>
      <c r="O30" s="352"/>
      <c r="P30" s="355"/>
      <c r="Q30" s="352"/>
      <c r="R30" s="355"/>
      <c r="S30" s="333"/>
      <c r="T30" s="42"/>
      <c r="U30" s="380"/>
      <c r="V30" s="149" t="s">
        <v>146</v>
      </c>
      <c r="W30" s="150"/>
      <c r="X30" s="151"/>
      <c r="Y30" s="152"/>
      <c r="Z30" s="152"/>
      <c r="AA30" s="152"/>
      <c r="AB30" s="152"/>
      <c r="AC30" s="153" t="str">
        <f t="shared" ref="AC30" si="22" xml:space="preserve">
IF(U26="No","",
IF(AND(U26="No",Y30="",Z30="",AA30="",AB30=""),"",
IF(AND(U26="Sí",$W30&lt;&gt;"",COUNTA(X30:AB30)&lt;5),"Falta Valorar Control",
IF(AND(U26="Sí",$W30="",COUNTA(X30:AB30)=5),"Falta Valorar Control",
IF(AND(U26="Sí",$W30="",COUNTA(X30:AB30)&gt;=3),"Falta Valorar Control",
IF(AND(U26="No",W30=""),"",
IF(AND(U26="Sí",Y30="Sí",Z30="Sí",AA30="Sí",AB30="Sí"),"SUFICIENTE",
IF(AND(U26="Sí",Y30="No"),"DEFICIENTE",
IF(AND(U26="Sí",Z30="No"),"DEFICIENTE",
IF(AND(U26="Sí",AA30="No"),"DEFICIENTE",
IF(AND(U26="Sí",AB30="No"),"DEFICIENTE",
"")))))))))))</f>
        <v/>
      </c>
      <c r="AD30" s="383"/>
      <c r="AF30" s="352"/>
      <c r="AG30" s="355"/>
      <c r="AH30" s="352"/>
      <c r="AI30" s="355"/>
      <c r="AJ30" s="333"/>
      <c r="AM30" s="1"/>
      <c r="AN30" s="1"/>
      <c r="AO30" s="1"/>
      <c r="AP30" s="1"/>
      <c r="AQ30" s="1"/>
      <c r="AR30" s="1"/>
      <c r="AS30" s="1"/>
      <c r="AT30" s="1"/>
      <c r="AU30" s="1"/>
      <c r="AV30" s="1"/>
      <c r="AW30" s="1"/>
      <c r="AX30" s="1"/>
      <c r="AY30" s="1"/>
      <c r="AZ30" s="1"/>
      <c r="BA30" s="1"/>
      <c r="BB30" s="1"/>
      <c r="BC30" s="1"/>
      <c r="BD30" s="1"/>
      <c r="BF30" s="2"/>
      <c r="BG30" s="7"/>
      <c r="BH30" s="7"/>
      <c r="BI30" s="7"/>
      <c r="BX30" s="19"/>
      <c r="BY30" s="19"/>
      <c r="CB30" s="2"/>
      <c r="CC30" s="3"/>
      <c r="CD30" s="3"/>
    </row>
    <row r="31" spans="1:82" ht="12" customHeight="1" thickTop="1">
      <c r="A31" s="364" t="s">
        <v>72</v>
      </c>
      <c r="B31" s="388" t="s">
        <v>642</v>
      </c>
      <c r="C31" s="388" t="s">
        <v>596</v>
      </c>
      <c r="D31" s="389" t="s">
        <v>597</v>
      </c>
      <c r="E31" s="390" t="s">
        <v>585</v>
      </c>
      <c r="F31" s="396" t="s">
        <v>7</v>
      </c>
      <c r="G31" s="399"/>
      <c r="H31"/>
      <c r="I31" s="400" t="s">
        <v>598</v>
      </c>
      <c r="J31" s="401" t="s">
        <v>110</v>
      </c>
      <c r="K31" s="402" t="s">
        <v>589</v>
      </c>
      <c r="L31" s="144"/>
      <c r="M31" s="393" t="s">
        <v>655</v>
      </c>
      <c r="N31" s="80"/>
      <c r="O31" s="350">
        <v>4</v>
      </c>
      <c r="P31" s="353" t="str">
        <f t="shared" ref="P31" si="23">IF(O31="","",IF(O31&lt;3,"Remota",IF(O31&lt;5,"Inusual",IF(O31&lt;7,"Probable",IF(O31&lt;9,"Muy Probable","Recurrente")))))</f>
        <v>Inusual</v>
      </c>
      <c r="Q31" s="350">
        <v>10</v>
      </c>
      <c r="R31" s="353" t="str">
        <f t="shared" ref="R31" si="24">IF(Q31="","",IF(Q31&lt;3,"Menor",IF(Q31&lt;5,"Bajo",IF(Q31&lt;7,"Moderado",IF(Q31&lt;9,"Grave","Catastrófico")))))</f>
        <v>Catastrófico</v>
      </c>
      <c r="S31" s="331" t="str">
        <f t="shared" ref="S31" si="25">IF(O31="","Aun no se determina",IF(AND(O31&lt;=5,Q31&lt;=5),"Controlado",
IF(AND(O31&gt;5,Q31&lt;=5),"Atención Periódica",
IF(AND(O31&lt;=5,Q31&gt;5),"Seguimiento",
IF(AND(O31&gt;=5,Q31&gt;=5),"Atención Inmediata",
0)))))</f>
        <v>Seguimiento</v>
      </c>
      <c r="T31" s="42"/>
      <c r="U31" s="377" t="s">
        <v>590</v>
      </c>
      <c r="V31" s="115" t="s">
        <v>147</v>
      </c>
      <c r="W31" s="141" t="s">
        <v>654</v>
      </c>
      <c r="X31" s="426" t="s">
        <v>594</v>
      </c>
      <c r="Y31" s="427" t="s">
        <v>590</v>
      </c>
      <c r="Z31" s="427" t="s">
        <v>590</v>
      </c>
      <c r="AA31" s="427" t="s">
        <v>590</v>
      </c>
      <c r="AB31" s="427" t="s">
        <v>590</v>
      </c>
      <c r="AC31" s="428" t="str">
        <f>IF(U31="No","",
IF(AND(U31="No",Y31="",Z31="",AA31="",AB31=""),"",
IF(AND(U31="Sí",$W31=""),"Falta Valorar Control",
IF(AND(U31="Sí",$W31&lt;&gt;"",COUNTA(X31:AB31)&lt;5),"Falta Valorar Control",
IF(AND(U31="No",W31=""),"",
IF(AND(U31="Sí",Y31="Sí",Z31="Sí",AA31="Sí",AB31="Sí"),"SUFICIENTE",
IF(AND(U31="Sí",Y31="No"),"DEFICIENTE",
IF(AND(U31="Sí",Z31="No"),"DEFICIENTE",
IF(AND(U31="Sí",AA31="No"),"DEFICIENTE",
IF(AND(U31="Sí",AB31="No"),"DEFICIENTE",
""))))))))))</f>
        <v>SUFICIENTE</v>
      </c>
      <c r="AD31" s="381" t="str">
        <f t="shared" ref="AD31" si="26" xml:space="preserve">
IF(AND(U31="",U36="",U41="",U46="",U51=""),"Favor de indicar si existen controles",
IF(COUNTIF(AC31:AC55,"Falta Valorar Control")&gt;=1,"Falta Describir o Valorar Control :)",
IF(OR(U31="No",U36="No",U41="No",U46="No",U51="No"),"DEFICIENTE",
IF(
COUNTIFS(AC31:AC55,"SUFICIENTE")/
(COUNTA(W31:W55)-(IF(U46="",COUNTA(W46:W50),0)+IF(U51="",COUNTA(W51:W55),0)+IF(U41="",COUNTA(W41:W45),0)+IF(U36="",COUNTA(W36:W40),0)+IF(U31="",COUNTA(W31:W35),0)))
=1,"SUFICIENTE",
IF(OR(AC31="Falta Valorar Control",AC36="Falta Valorar Control",AC41="Falta Valorar Control",AC46="Falta Valorar Control",AC51="Falta Valorar Control"),"Falta Describir o Valorar Control",
"DEFICIENTE")))))</f>
        <v>SUFICIENTE</v>
      </c>
      <c r="AE31" s="147">
        <f t="shared" ref="AE31" si="27">COUNTIFS(AC31:AC55,"SUFICIENTE")/
(COUNTA(W31:W55)-(IF(U46="",COUNTA(W46:W50),0)+IF(U51="",COUNTA(W51:W55),0)+IF(U41="",COUNTA(W41:W45),0)+IF(U36="",COUNTA(W36:W40),0)+IF(U31="",COUNTA(W31:W35),0)))</f>
        <v>1</v>
      </c>
      <c r="AF31" s="350">
        <v>4</v>
      </c>
      <c r="AG31" s="353" t="str">
        <f t="shared" ref="AG31" si="28">IF(AF31="","",IF(AF31&lt;3,"Remota",IF(AF31&lt;5,"Inusual",IF(AF31&lt;7,"Probable",IF(AF31&lt;9,"Muy Probable","Recurrente")))))</f>
        <v>Inusual</v>
      </c>
      <c r="AH31" s="350">
        <v>8</v>
      </c>
      <c r="AI31" s="353" t="str">
        <f t="shared" ref="AI31" si="29">IF(AH31="","",IF(AH31&lt;3,"Menor",IF(AH31&lt;5,"Bajo",IF(AH31&lt;7,"Moderado",IF(AH31&lt;9,"Grave","Catastrófico")))))</f>
        <v>Grave</v>
      </c>
      <c r="AJ31" s="331" t="str">
        <f t="shared" ref="AJ31" si="30">IF(AF31="","Aun no se determina",IF(AND(AF31&lt;=5,AH31&lt;=5),"Controlado",
IF(AND(AF31&gt;5,AH31&lt;=5),"Atención Periódica",
IF(AND(AF31&lt;=5,AH31&gt;5),"Seguimiento",
IF(AND(AF31&gt;=5,AH31&gt;=5),"Atención Inmediata",
0)))))</f>
        <v>Seguimiento</v>
      </c>
      <c r="AM31" s="23"/>
      <c r="AN31" s="23"/>
      <c r="AO31" s="23"/>
      <c r="AP31" s="23"/>
      <c r="AQ31" s="23"/>
      <c r="AR31" s="23"/>
      <c r="AS31" s="23"/>
      <c r="AT31" s="23"/>
      <c r="AU31" s="23"/>
      <c r="AV31" s="23"/>
      <c r="AW31" s="23"/>
      <c r="AX31" s="23"/>
      <c r="AY31" s="23"/>
      <c r="AZ31" s="23"/>
      <c r="BA31" s="23"/>
      <c r="BB31" s="23"/>
      <c r="BC31" s="23"/>
      <c r="BD31" s="23"/>
      <c r="BE31" s="23"/>
      <c r="BF31" s="2"/>
      <c r="BG31" s="14"/>
      <c r="BH31" s="14"/>
      <c r="BI31" s="14"/>
      <c r="BX31" s="19"/>
      <c r="BY31" s="19"/>
      <c r="CB31" s="2"/>
      <c r="CC31" s="3"/>
      <c r="CD31" s="3"/>
    </row>
    <row r="32" spans="1:82" ht="12" customHeight="1">
      <c r="A32" s="365"/>
      <c r="B32" s="368"/>
      <c r="C32" s="368"/>
      <c r="D32" s="371"/>
      <c r="E32" s="391"/>
      <c r="F32" s="397"/>
      <c r="G32" s="375"/>
      <c r="H32"/>
      <c r="I32" s="385"/>
      <c r="J32" s="338"/>
      <c r="K32" s="340"/>
      <c r="L32" s="144"/>
      <c r="M32" s="394"/>
      <c r="N32" s="80"/>
      <c r="O32" s="351"/>
      <c r="P32" s="354"/>
      <c r="Q32" s="351"/>
      <c r="R32" s="354"/>
      <c r="S32" s="332"/>
      <c r="T32" s="42"/>
      <c r="U32" s="378"/>
      <c r="V32" s="116" t="s">
        <v>148</v>
      </c>
      <c r="W32" s="140"/>
      <c r="X32" s="429"/>
      <c r="Y32" s="430"/>
      <c r="Z32" s="430"/>
      <c r="AA32" s="430"/>
      <c r="AB32" s="430"/>
      <c r="AC32" s="431" t="str">
        <f>IF(U31="No","",
IF(AND(U31="No",Y32="",Z32="",AA32="",AB32=""),"",
IF(AND(U31="Sí",$W32&lt;&gt;"",COUNTA(X32:AB32)&lt;5),"Falta Valorar Control",
IF(AND(U31="Sí",$W32="",COUNTA(X32:AB32)=5),"Falta Valorar Control",
IF(AND(U31="Sí",$W32="",COUNTA(X32:AB32)&gt;=3),"Falta Valorar Control",
IF(AND(U31="No",W32=""),"",
IF(AND(U31="Sí",Y32="Sí",Z32="Sí",AA32="Sí",AB32="Sí"),"SUFICIENTE",
IF(AND(U31="Sí",Y32="No"),"DEFICIENTE",
IF(AND(U31="Sí",Z32="No"),"DEFICIENTE",
IF(AND(U31="Sí",AA32="No"),"DEFICIENTE",
IF(AND(U31="Sí",AB32="No"),"DEFICIENTE",
"")))))))))))</f>
        <v/>
      </c>
      <c r="AD32" s="382"/>
      <c r="AF32" s="351"/>
      <c r="AG32" s="354"/>
      <c r="AH32" s="351"/>
      <c r="AI32" s="354"/>
      <c r="AJ32" s="332"/>
      <c r="AM32" s="3"/>
      <c r="AN32" s="3"/>
      <c r="AO32" s="3"/>
      <c r="AP32" s="3"/>
      <c r="AQ32" s="3"/>
      <c r="AR32" s="3"/>
      <c r="AS32" s="3"/>
      <c r="AT32" s="3"/>
      <c r="AU32" s="3"/>
      <c r="AV32" s="3"/>
      <c r="AW32" s="3"/>
      <c r="AX32" s="3"/>
      <c r="AY32" s="3"/>
      <c r="AZ32" s="3"/>
      <c r="BA32" s="3"/>
      <c r="BB32" s="3"/>
      <c r="BC32" s="3"/>
      <c r="BD32" s="3"/>
      <c r="BE32" s="24"/>
      <c r="BF32" s="2"/>
      <c r="BG32" s="3"/>
      <c r="BH32" s="3"/>
      <c r="BI32" s="3"/>
      <c r="BX32" s="19"/>
      <c r="BY32" s="2"/>
      <c r="BZ32" s="2"/>
      <c r="CC32" s="3"/>
      <c r="CD32" s="3"/>
    </row>
    <row r="33" spans="1:82" ht="12" customHeight="1">
      <c r="A33" s="365"/>
      <c r="B33" s="368"/>
      <c r="C33" s="368"/>
      <c r="D33" s="371"/>
      <c r="E33" s="391"/>
      <c r="F33" s="397"/>
      <c r="G33" s="375"/>
      <c r="H33"/>
      <c r="I33" s="385"/>
      <c r="J33" s="338"/>
      <c r="K33" s="340"/>
      <c r="L33" s="144"/>
      <c r="M33" s="394"/>
      <c r="N33" s="80"/>
      <c r="O33" s="351"/>
      <c r="P33" s="354"/>
      <c r="Q33" s="351"/>
      <c r="R33" s="354"/>
      <c r="S33" s="332"/>
      <c r="T33" s="42"/>
      <c r="U33" s="378"/>
      <c r="V33" s="116" t="s">
        <v>149</v>
      </c>
      <c r="W33" s="140"/>
      <c r="X33" s="429"/>
      <c r="Y33" s="430"/>
      <c r="Z33" s="430"/>
      <c r="AA33" s="430"/>
      <c r="AB33" s="430"/>
      <c r="AC33" s="431" t="str">
        <f>IF(U31="No","",
IF(AND(U31="No",Y33="",Z33="",AA33="",AB33=""),"",
IF(AND(U31="Sí",$W33&lt;&gt;"",COUNTA(X33:AB33)&lt;5),"Falta Valorar Control",
IF(AND(U31="Sí",$W33="",COUNTA(X33:AB33)=5),"Falta Valorar Control",
IF(AND(U31="Sí",$W33="",COUNTA(X33:AB33)&gt;=3),"Falta Valorar Control",
IF(AND(U31="No",W33=""),"",
IF(AND(U31="Sí",Y33="Sí",Z33="Sí",AA33="Sí",AB33="Sí"),"SUFICIENTE",
IF(AND(U31="Sí",Y33="No"),"DEFICIENTE",
IF(AND(U31="Sí",Z33="No"),"DEFICIENTE",
IF(AND(U31="Sí",AA33="No"),"DEFICIENTE",
IF(AND(U31="Sí",AB33="No"),"DEFICIENTE",
"")))))))))))</f>
        <v/>
      </c>
      <c r="AD33" s="382"/>
      <c r="AF33" s="351"/>
      <c r="AG33" s="354"/>
      <c r="AH33" s="351"/>
      <c r="AI33" s="354"/>
      <c r="AJ33" s="332"/>
      <c r="AM33" s="3"/>
      <c r="AN33" s="3"/>
      <c r="AO33" s="3"/>
      <c r="AP33" s="3"/>
      <c r="AQ33" s="3"/>
      <c r="AR33" s="3"/>
      <c r="AS33" s="3"/>
      <c r="AT33" s="3"/>
      <c r="AU33" s="3"/>
      <c r="AV33" s="3"/>
      <c r="AW33" s="3"/>
      <c r="AX33" s="3"/>
      <c r="AY33" s="3"/>
      <c r="AZ33" s="3"/>
      <c r="BA33" s="3"/>
      <c r="BB33" s="3"/>
      <c r="BC33" s="3"/>
      <c r="BD33" s="3"/>
      <c r="BE33" s="24"/>
      <c r="BF33" s="2"/>
      <c r="BG33" s="3"/>
      <c r="BH33" s="3"/>
      <c r="BI33" s="3"/>
      <c r="BX33" s="19"/>
      <c r="BY33" s="2"/>
      <c r="BZ33" s="2"/>
      <c r="CA33" s="2"/>
      <c r="CB33" s="2"/>
      <c r="CC33" s="3"/>
      <c r="CD33" s="3"/>
    </row>
    <row r="34" spans="1:82" ht="12" customHeight="1">
      <c r="A34" s="365"/>
      <c r="B34" s="368"/>
      <c r="C34" s="368"/>
      <c r="D34" s="371"/>
      <c r="E34" s="391"/>
      <c r="F34" s="397"/>
      <c r="G34" s="375"/>
      <c r="H34"/>
      <c r="I34" s="385"/>
      <c r="J34" s="338"/>
      <c r="K34" s="340"/>
      <c r="L34" s="144"/>
      <c r="M34" s="394"/>
      <c r="N34" s="80"/>
      <c r="O34" s="351"/>
      <c r="P34" s="354"/>
      <c r="Q34" s="351"/>
      <c r="R34" s="354"/>
      <c r="S34" s="332"/>
      <c r="T34" s="42"/>
      <c r="U34" s="378"/>
      <c r="V34" s="116" t="s">
        <v>150</v>
      </c>
      <c r="W34" s="140"/>
      <c r="X34" s="429"/>
      <c r="Y34" s="430"/>
      <c r="Z34" s="430"/>
      <c r="AA34" s="430"/>
      <c r="AB34" s="430"/>
      <c r="AC34" s="431" t="str">
        <f>IF(U31="No","",
IF(AND(U31="No",Y34="",Z34="",AA34="",AB34=""),"",
IF(AND(U31="Sí",$W34&lt;&gt;"",COUNTA(X34:AB34)&lt;5),"Falta Valorar Control",
IF(AND(U31="Sí",$W34="",COUNTA(X34:AB34)=5),"Falta Valorar Control",
IF(AND(U31="Sí",$W34="",COUNTA(X34:AB34)&gt;=3),"Falta Valorar Control",
IF(AND(U31="No",W34=""),"",
IF(AND(U31="Sí",Y34="Sí",Z34="Sí",AA34="Sí",AB34="Sí"),"SUFICIENTE",
IF(AND(U31="Sí",Y34="No"),"DEFICIENTE",
IF(AND(U31="Sí",Z34="No"),"DEFICIENTE",
IF(AND(U31="Sí",AA34="No"),"DEFICIENTE",
IF(AND(U31="Sí",AB34="No"),"DEFICIENTE",
"")))))))))))</f>
        <v/>
      </c>
      <c r="AD34" s="382"/>
      <c r="AF34" s="351"/>
      <c r="AG34" s="354"/>
      <c r="AH34" s="351"/>
      <c r="AI34" s="354"/>
      <c r="AJ34" s="332"/>
      <c r="AM34" s="3"/>
      <c r="AN34" s="3"/>
      <c r="AO34" s="3"/>
      <c r="AP34" s="3"/>
      <c r="AQ34" s="3"/>
      <c r="AR34" s="3"/>
      <c r="AS34" s="3"/>
      <c r="AT34" s="3"/>
      <c r="AU34" s="3"/>
      <c r="AV34" s="3"/>
      <c r="AW34" s="3"/>
      <c r="AX34" s="3"/>
      <c r="AY34" s="3"/>
      <c r="AZ34" s="3"/>
      <c r="BA34" s="3"/>
      <c r="BB34" s="3"/>
      <c r="BC34" s="3"/>
      <c r="BD34" s="3"/>
      <c r="BE34" s="24"/>
      <c r="BF34" s="2"/>
      <c r="BG34" s="3"/>
      <c r="BH34" s="3"/>
      <c r="BI34" s="3"/>
      <c r="BX34" s="2"/>
      <c r="BY34" s="2"/>
      <c r="BZ34" s="2"/>
      <c r="CA34" s="2"/>
      <c r="CB34" s="2"/>
      <c r="CC34" s="3"/>
      <c r="CD34" s="3"/>
    </row>
    <row r="35" spans="1:82" ht="12" customHeight="1" thickBot="1">
      <c r="A35" s="365"/>
      <c r="B35" s="368"/>
      <c r="C35" s="368"/>
      <c r="D35" s="371"/>
      <c r="E35" s="391"/>
      <c r="F35" s="397"/>
      <c r="G35" s="375"/>
      <c r="H35"/>
      <c r="I35" s="386"/>
      <c r="J35" s="339"/>
      <c r="K35" s="341"/>
      <c r="L35" s="144"/>
      <c r="M35" s="394"/>
      <c r="N35" s="80"/>
      <c r="O35" s="351"/>
      <c r="P35" s="354"/>
      <c r="Q35" s="351"/>
      <c r="R35" s="354"/>
      <c r="S35" s="332"/>
      <c r="T35" s="42"/>
      <c r="U35" s="379"/>
      <c r="V35" s="117" t="s">
        <v>151</v>
      </c>
      <c r="W35" s="148"/>
      <c r="X35" s="432"/>
      <c r="Y35" s="433"/>
      <c r="Z35" s="433"/>
      <c r="AA35" s="433"/>
      <c r="AB35" s="433"/>
      <c r="AC35" s="431" t="str">
        <f>IF(U31="No","",
IF(AND(U31="No",Y35="",Z35="",AA35="",AB35=""),"",
IF(AND(U31="Sí",$W35&lt;&gt;"",COUNTA(X35:AB35)&lt;5),"Falta Valorar Control",
IF(AND(U31="Sí",$W35="",COUNTA(X35:AB35)=5),"Falta Valorar Control",
IF(AND(U31="Sí",$W35="",COUNTA(X35:AB35)&gt;=3),"Falta Valorar Control",
IF(AND(U31="No",W35=""),"",
IF(AND(U31="Sí",Y35="Sí",Z35="Sí",AA35="Sí",AB35="Sí"),"SUFICIENTE",
IF(AND(U31="Sí",Y35="No"),"DEFICIENTE",
IF(AND(U31="Sí",Z35="No"),"DEFICIENTE",
IF(AND(U31="Sí",AA35="No"),"DEFICIENTE",
IF(AND(U31="Sí",AB35="No"),"DEFICIENTE",
"")))))))))))</f>
        <v/>
      </c>
      <c r="AD35" s="382"/>
      <c r="AF35" s="351"/>
      <c r="AG35" s="354"/>
      <c r="AH35" s="351"/>
      <c r="AI35" s="354"/>
      <c r="AJ35" s="332"/>
      <c r="AM35" s="7"/>
      <c r="AN35" s="13"/>
      <c r="AO35" s="7"/>
      <c r="AP35" s="19"/>
      <c r="AQ35" s="19"/>
      <c r="AR35" s="3"/>
      <c r="AS35" s="3"/>
      <c r="AT35" s="3"/>
      <c r="AU35" s="3"/>
      <c r="AV35" s="3"/>
      <c r="AW35" s="3"/>
      <c r="AX35" s="3"/>
      <c r="AY35" s="3"/>
      <c r="AZ35" s="3"/>
      <c r="BA35" s="3"/>
      <c r="BB35" s="3"/>
      <c r="BC35" s="3"/>
      <c r="BD35" s="3"/>
      <c r="BE35" s="24"/>
      <c r="BF35" s="2"/>
      <c r="BG35" s="3"/>
      <c r="BH35" s="3"/>
      <c r="BI35" s="3"/>
      <c r="BX35" s="3"/>
      <c r="BY35" s="3"/>
      <c r="BZ35" s="25"/>
      <c r="CA35" s="3"/>
      <c r="CB35" s="3"/>
      <c r="CC35" s="3"/>
      <c r="CD35" s="3"/>
    </row>
    <row r="36" spans="1:82" ht="12" customHeight="1">
      <c r="A36" s="365"/>
      <c r="B36" s="368"/>
      <c r="C36" s="368"/>
      <c r="D36" s="371"/>
      <c r="E36" s="391"/>
      <c r="F36" s="397"/>
      <c r="G36" s="375"/>
      <c r="H36"/>
      <c r="I36" s="384" t="s">
        <v>599</v>
      </c>
      <c r="J36" s="342" t="s">
        <v>109</v>
      </c>
      <c r="K36" s="343" t="s">
        <v>589</v>
      </c>
      <c r="L36" s="144"/>
      <c r="M36" s="394"/>
      <c r="N36" s="80"/>
      <c r="O36" s="351"/>
      <c r="P36" s="354"/>
      <c r="Q36" s="351"/>
      <c r="R36" s="354"/>
      <c r="S36" s="332"/>
      <c r="T36" s="42"/>
      <c r="U36" s="377" t="s">
        <v>590</v>
      </c>
      <c r="V36" s="115" t="s">
        <v>152</v>
      </c>
      <c r="W36" s="141" t="s">
        <v>602</v>
      </c>
      <c r="X36" s="426" t="s">
        <v>594</v>
      </c>
      <c r="Y36" s="427" t="s">
        <v>590</v>
      </c>
      <c r="Z36" s="427" t="s">
        <v>590</v>
      </c>
      <c r="AA36" s="427" t="s">
        <v>590</v>
      </c>
      <c r="AB36" s="427" t="s">
        <v>590</v>
      </c>
      <c r="AC36" s="428" t="str">
        <f>IF(U36="No","",
IF(AND(U36="No",Y36="",Z36="",AA36="",AB36=""),"",
IF(AND(U36="Sí",$W36=""),"Falta Valorar Control",
IF(AND(U36="Sí",$W36&lt;&gt;"",COUNTA(X36:AB36)&lt;5),"Falta Valorar Control",
IF(AND(U36="No",W36=""),"",
IF(AND(U36="Sí",Y36="Sí",Z36="Sí",AA36="Sí",AB36="Sí"),"SUFICIENTE",
IF(AND(U36="Sí",Y36="No"),"DEFICIENTE",
IF(AND(U36="Sí",Z36="No"),"DEFICIENTE",
IF(AND(U36="Sí",AA36="No"),"DEFICIENTE",
IF(AND(U36="Sí",AB36="No"),"DEFICIENTE",
""))))))))))</f>
        <v>SUFICIENTE</v>
      </c>
      <c r="AD36" s="382"/>
      <c r="AF36" s="351"/>
      <c r="AG36" s="354"/>
      <c r="AH36" s="351"/>
      <c r="AI36" s="354"/>
      <c r="AJ36" s="332"/>
      <c r="AQ36" s="19"/>
      <c r="AR36" s="3"/>
      <c r="AS36" s="3"/>
      <c r="AT36" s="3"/>
      <c r="AU36" s="3"/>
      <c r="AV36" s="3"/>
      <c r="AW36" s="3"/>
      <c r="AX36" s="3"/>
      <c r="AY36" s="3"/>
      <c r="AZ36" s="3"/>
      <c r="BA36" s="3"/>
      <c r="BB36" s="3"/>
      <c r="BC36" s="3"/>
      <c r="BD36" s="3"/>
      <c r="BE36" s="3"/>
      <c r="BF36" s="2"/>
      <c r="BG36" s="3"/>
      <c r="BH36" s="3"/>
      <c r="BI36" s="3"/>
      <c r="BX36" s="3"/>
      <c r="BY36" s="3"/>
      <c r="BZ36" s="26"/>
      <c r="CA36" s="3"/>
      <c r="CB36" s="3"/>
      <c r="CC36" s="3"/>
      <c r="CD36" s="3"/>
    </row>
    <row r="37" spans="1:82" ht="12" customHeight="1">
      <c r="A37" s="365"/>
      <c r="B37" s="368"/>
      <c r="C37" s="368"/>
      <c r="D37" s="371"/>
      <c r="E37" s="391"/>
      <c r="F37" s="397"/>
      <c r="G37" s="375"/>
      <c r="H37"/>
      <c r="I37" s="385"/>
      <c r="J37" s="338"/>
      <c r="K37" s="340"/>
      <c r="L37" s="144"/>
      <c r="M37" s="394"/>
      <c r="N37" s="80"/>
      <c r="O37" s="351"/>
      <c r="P37" s="354"/>
      <c r="Q37" s="351"/>
      <c r="R37" s="354"/>
      <c r="S37" s="332"/>
      <c r="T37" s="42"/>
      <c r="U37" s="378"/>
      <c r="V37" s="116" t="s">
        <v>153</v>
      </c>
      <c r="W37" s="140"/>
      <c r="X37" s="429"/>
      <c r="Y37" s="430"/>
      <c r="Z37" s="430"/>
      <c r="AA37" s="430"/>
      <c r="AB37" s="430"/>
      <c r="AC37" s="431" t="str">
        <f>IF(U36="No","",
IF(AND(U36="No",Y37="",Z37="",AA37="",AB37=""),"",
IF(AND(U36="Sí",$W37&lt;&gt;"",COUNTA(X37:AB37)&lt;5),"Falta Valorar Control",
IF(AND(U36="Sí",$W37="",COUNTA(X37:AB37)=5),"Falta Valorar Control",
IF(AND(U36="Sí",$W37="",COUNTA(X37:AB37)&gt;=3),"Falta Valorar Control",
IF(AND(U36="No",W37=""),"",
IF(AND(U36="Sí",Y37="Sí",Z37="Sí",AA37="Sí",AB37="Sí"),"SUFICIENTE",
IF(AND(U36="Sí",Y37="No"),"DEFICIENTE",
IF(AND(U36="Sí",Z37="No"),"DEFICIENTE",
IF(AND(U36="Sí",AA37="No"),"DEFICIENTE",
IF(AND(U36="Sí",AB37="No"),"DEFICIENTE",
"")))))))))))</f>
        <v/>
      </c>
      <c r="AD37" s="382"/>
      <c r="AF37" s="351"/>
      <c r="AG37" s="354"/>
      <c r="AH37" s="351"/>
      <c r="AI37" s="354"/>
      <c r="AJ37" s="332"/>
      <c r="AQ37" s="19"/>
      <c r="AR37" s="3"/>
      <c r="AS37" s="3"/>
      <c r="AT37" s="3"/>
      <c r="AU37" s="3"/>
      <c r="AV37" s="3"/>
      <c r="AW37" s="3"/>
      <c r="AX37" s="3"/>
      <c r="AY37" s="3"/>
      <c r="AZ37" s="3"/>
      <c r="BA37" s="3"/>
      <c r="BB37" s="3"/>
      <c r="BC37" s="3"/>
      <c r="BD37" s="3"/>
      <c r="BE37" s="3"/>
      <c r="BF37" s="3"/>
      <c r="BG37" s="3"/>
      <c r="BH37" s="3"/>
      <c r="BI37" s="3"/>
      <c r="BJ37" s="3"/>
      <c r="BK37" s="6"/>
      <c r="BL37" s="7"/>
      <c r="BM37" s="1"/>
      <c r="BN37" s="3"/>
      <c r="BO37" s="3"/>
      <c r="BP37" s="3"/>
      <c r="BQ37" s="2"/>
      <c r="BR37" s="5"/>
      <c r="BS37" s="4"/>
      <c r="BT37" s="2"/>
      <c r="BU37" s="2"/>
      <c r="BV37" s="2"/>
      <c r="BW37" s="2"/>
      <c r="BX37" s="2"/>
      <c r="BY37" s="2"/>
      <c r="BZ37" s="26"/>
      <c r="CA37" s="2"/>
      <c r="CB37" s="2"/>
      <c r="CC37" s="2"/>
      <c r="CD37" s="2"/>
    </row>
    <row r="38" spans="1:82" ht="12" customHeight="1">
      <c r="A38" s="365"/>
      <c r="B38" s="368"/>
      <c r="C38" s="368"/>
      <c r="D38" s="371"/>
      <c r="E38" s="391"/>
      <c r="F38" s="397"/>
      <c r="G38" s="375"/>
      <c r="H38"/>
      <c r="I38" s="385"/>
      <c r="J38" s="338"/>
      <c r="K38" s="340"/>
      <c r="L38" s="144"/>
      <c r="M38" s="394"/>
      <c r="N38" s="80"/>
      <c r="O38" s="351"/>
      <c r="P38" s="354"/>
      <c r="Q38" s="351"/>
      <c r="R38" s="354"/>
      <c r="S38" s="332"/>
      <c r="T38" s="42"/>
      <c r="U38" s="378"/>
      <c r="V38" s="116" t="s">
        <v>154</v>
      </c>
      <c r="W38" s="140"/>
      <c r="X38" s="429"/>
      <c r="Y38" s="430"/>
      <c r="Z38" s="430"/>
      <c r="AA38" s="430"/>
      <c r="AB38" s="430"/>
      <c r="AC38" s="431" t="str">
        <f>IF(U36="No","",
IF(AND(U36="No",Y38="",Z38="",AA38="",AB38=""),"",
IF(AND(U36="Sí",$W38&lt;&gt;"",COUNTA(X38:AB38)&lt;5),"Falta Valorar Control",
IF(AND(U36="Sí",$W38="",COUNTA(X38:AB38)=5),"Falta Valorar Control",
IF(AND(U36="Sí",$W38="",COUNTA(X38:AB38)&gt;=3),"Falta Valorar Control",
IF(AND(U36="No",W38=""),"",
IF(AND(U36="Sí",Y38="Sí",Z38="Sí",AA38="Sí",AB38="Sí"),"SUFICIENTE",
IF(AND(U36="Sí",Y38="No"),"DEFICIENTE",
IF(AND(U36="Sí",Z38="No"),"DEFICIENTE",
IF(AND(U36="Sí",AA38="No"),"DEFICIENTE",
IF(AND(U36="Sí",AB38="No"),"DEFICIENTE",
"")))))))))))</f>
        <v/>
      </c>
      <c r="AD38" s="382"/>
      <c r="AF38" s="351"/>
      <c r="AG38" s="354"/>
      <c r="AH38" s="351"/>
      <c r="AI38" s="354"/>
      <c r="AJ38" s="332"/>
      <c r="AQ38" s="19"/>
      <c r="AR38" s="3"/>
      <c r="AS38" s="3"/>
      <c r="AT38" s="3"/>
      <c r="AU38" s="3"/>
      <c r="AV38" s="3"/>
      <c r="AW38" s="3"/>
      <c r="AX38" s="3"/>
      <c r="AY38" s="3"/>
      <c r="AZ38" s="3"/>
      <c r="BA38" s="3"/>
      <c r="BB38" s="3"/>
      <c r="BC38" s="3"/>
      <c r="BD38" s="3"/>
      <c r="BE38" s="3"/>
      <c r="BF38" s="3"/>
      <c r="BG38" s="21"/>
      <c r="BH38" s="21"/>
      <c r="BI38" s="21"/>
      <c r="BJ38" s="3"/>
      <c r="BK38" s="20"/>
      <c r="BL38" s="20"/>
      <c r="BM38" s="1"/>
      <c r="BN38" s="3"/>
      <c r="BO38" s="3"/>
      <c r="BP38" s="3"/>
      <c r="BQ38" s="2"/>
      <c r="BR38" s="2"/>
      <c r="BS38" s="4"/>
      <c r="BT38" s="2"/>
      <c r="BU38" s="2"/>
      <c r="BV38" s="2"/>
      <c r="BW38" s="2"/>
      <c r="BX38" s="2"/>
      <c r="BY38" s="2"/>
      <c r="BZ38" s="26"/>
      <c r="CA38" s="2"/>
      <c r="CB38" s="2"/>
      <c r="CC38" s="2"/>
      <c r="CD38" s="2"/>
    </row>
    <row r="39" spans="1:82" ht="12" customHeight="1">
      <c r="A39" s="365"/>
      <c r="B39" s="368"/>
      <c r="C39" s="368"/>
      <c r="D39" s="371"/>
      <c r="E39" s="391"/>
      <c r="F39" s="397"/>
      <c r="G39" s="375"/>
      <c r="H39"/>
      <c r="I39" s="385"/>
      <c r="J39" s="338"/>
      <c r="K39" s="340"/>
      <c r="L39" s="144"/>
      <c r="M39" s="394"/>
      <c r="N39" s="80"/>
      <c r="O39" s="351"/>
      <c r="P39" s="354"/>
      <c r="Q39" s="351"/>
      <c r="R39" s="354"/>
      <c r="S39" s="332"/>
      <c r="T39" s="42"/>
      <c r="U39" s="378"/>
      <c r="V39" s="116" t="s">
        <v>155</v>
      </c>
      <c r="W39" s="140"/>
      <c r="X39" s="429"/>
      <c r="Y39" s="430"/>
      <c r="Z39" s="430"/>
      <c r="AA39" s="430"/>
      <c r="AB39" s="430"/>
      <c r="AC39" s="431" t="str">
        <f>IF(U36="No","",
IF(AND(U36="No",Y39="",Z39="",AA39="",AB39=""),"",
IF(AND(U36="Sí",$W39&lt;&gt;"",COUNTA(X39:AB39)&lt;5),"Falta Valorar Control",
IF(AND(U36="Sí",$W39="",COUNTA(X39:AB39)=5),"Falta Valorar Control",
IF(AND(U36="Sí",$W39="",COUNTA(X39:AB39)&gt;=3),"Falta Valorar Control",
IF(AND(U36="No",W39=""),"",
IF(AND(U36="Sí",Y39="Sí",Z39="Sí",AA39="Sí",AB39="Sí"),"SUFICIENTE",
IF(AND(U36="Sí",Y39="No"),"DEFICIENTE",
IF(AND(U36="Sí",Z39="No"),"DEFICIENTE",
IF(AND(U36="Sí",AA39="No"),"DEFICIENTE",
IF(AND(U36="Sí",AB39="No"),"DEFICIENTE",
"")))))))))))</f>
        <v/>
      </c>
      <c r="AD39" s="382"/>
      <c r="AF39" s="351"/>
      <c r="AG39" s="354"/>
      <c r="AH39" s="351"/>
      <c r="AI39" s="354"/>
      <c r="AJ39" s="332"/>
      <c r="AQ39" s="19"/>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S39" s="4"/>
      <c r="BZ39" s="26"/>
      <c r="CC39" s="2"/>
      <c r="CD39" s="2"/>
    </row>
    <row r="40" spans="1:82" ht="12" customHeight="1" thickBot="1">
      <c r="A40" s="365"/>
      <c r="B40" s="368"/>
      <c r="C40" s="368"/>
      <c r="D40" s="371"/>
      <c r="E40" s="391"/>
      <c r="F40" s="397"/>
      <c r="G40" s="375"/>
      <c r="H40"/>
      <c r="I40" s="386"/>
      <c r="J40" s="339"/>
      <c r="K40" s="341"/>
      <c r="L40" s="144"/>
      <c r="M40" s="394"/>
      <c r="N40" s="80"/>
      <c r="O40" s="351"/>
      <c r="P40" s="354"/>
      <c r="Q40" s="351"/>
      <c r="R40" s="354"/>
      <c r="S40" s="332"/>
      <c r="T40" s="42"/>
      <c r="U40" s="379"/>
      <c r="V40" s="117" t="s">
        <v>156</v>
      </c>
      <c r="W40" s="148"/>
      <c r="X40" s="432"/>
      <c r="Y40" s="433"/>
      <c r="Z40" s="433"/>
      <c r="AA40" s="433"/>
      <c r="AB40" s="433"/>
      <c r="AC40" s="431" t="str">
        <f>IF(U36="No","",
IF(AND(U36="No",Y40="",Z40="",AA40="",AB40=""),"",
IF(AND(U36="Sí",$W40&lt;&gt;"",COUNTA(X40:AB40)&lt;5),"Falta Valorar Control",
IF(AND(U36="Sí",$W40="",COUNTA(X40:AB40)=5),"Falta Valorar Control",
IF(AND(U36="Sí",$W40="",COUNTA(X40:AB40)&gt;=3),"Falta Valorar Control",
IF(AND(U36="No",W40=""),"",
IF(AND(U36="Sí",Y40="Sí",Z40="Sí",AA40="Sí",AB40="Sí"),"SUFICIENTE",
IF(AND(U36="Sí",Y40="No"),"DEFICIENTE",
IF(AND(U36="Sí",Z40="No"),"DEFICIENTE",
IF(AND(U36="Sí",AA40="No"),"DEFICIENTE",
IF(AND(U36="Sí",AB40="No"),"DEFICIENTE",
"")))))))))))</f>
        <v/>
      </c>
      <c r="AD40" s="382"/>
      <c r="AF40" s="351"/>
      <c r="AG40" s="354"/>
      <c r="AH40" s="351"/>
      <c r="AI40" s="354"/>
      <c r="AJ40" s="33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S40" s="4"/>
      <c r="BZ40" s="26"/>
      <c r="CC40" s="2"/>
      <c r="CD40" s="2"/>
    </row>
    <row r="41" spans="1:82" ht="12" customHeight="1">
      <c r="A41" s="365"/>
      <c r="B41" s="368"/>
      <c r="C41" s="368"/>
      <c r="D41" s="371"/>
      <c r="E41" s="391"/>
      <c r="F41" s="397"/>
      <c r="G41" s="375"/>
      <c r="H41"/>
      <c r="I41" s="384" t="s">
        <v>600</v>
      </c>
      <c r="J41" s="342" t="s">
        <v>109</v>
      </c>
      <c r="K41" s="343" t="s">
        <v>589</v>
      </c>
      <c r="L41" s="144"/>
      <c r="M41" s="394"/>
      <c r="N41" s="80"/>
      <c r="O41" s="351"/>
      <c r="P41" s="354"/>
      <c r="Q41" s="351"/>
      <c r="R41" s="354"/>
      <c r="S41" s="332"/>
      <c r="T41" s="42"/>
      <c r="U41" s="377" t="s">
        <v>590</v>
      </c>
      <c r="V41" s="115" t="s">
        <v>157</v>
      </c>
      <c r="W41" s="141" t="s">
        <v>603</v>
      </c>
      <c r="X41" s="426" t="s">
        <v>594</v>
      </c>
      <c r="Y41" s="427" t="s">
        <v>590</v>
      </c>
      <c r="Z41" s="427" t="s">
        <v>590</v>
      </c>
      <c r="AA41" s="427" t="s">
        <v>590</v>
      </c>
      <c r="AB41" s="427" t="s">
        <v>590</v>
      </c>
      <c r="AC41" s="428" t="str">
        <f>IF(U41="No","",
IF(AND(U41="No",Y41="",Z41="",AA41="",AB41=""),"",
IF(AND(U41="Sí",$W41=""),"Falta Valorar Control",
IF(AND(U41="Sí",$W41&lt;&gt;"",COUNTA(X41:AB41)&lt;5),"Falta Valorar Control",
IF(AND(U41="No",W41=""),"",
IF(AND(U41="Sí",Y41="Sí",Z41="Sí",AA41="Sí",AB41="Sí"),"SUFICIENTE",
IF(AND(U41="Sí",Y41="No"),"DEFICIENTE",
IF(AND(U41="Sí",Z41="No"),"DEFICIENTE",
IF(AND(U41="Sí",AA41="No"),"DEFICIENTE",
IF(AND(U41="Sí",AB41="No"),"DEFICIENTE",
""))))))))))</f>
        <v>SUFICIENTE</v>
      </c>
      <c r="AD41" s="382"/>
      <c r="AF41" s="351"/>
      <c r="AG41" s="354"/>
      <c r="AH41" s="351"/>
      <c r="AI41" s="354"/>
      <c r="AJ41" s="332"/>
      <c r="AQ41" s="2"/>
      <c r="BQ41" s="5"/>
      <c r="BR41" s="5"/>
      <c r="BS41" s="4"/>
      <c r="BT41" s="5"/>
      <c r="BU41" s="5"/>
      <c r="BV41" s="5"/>
      <c r="BW41" s="4"/>
      <c r="BX41" s="5"/>
      <c r="BY41" s="5"/>
      <c r="BZ41" s="5"/>
      <c r="CA41" s="5"/>
      <c r="CB41" s="5"/>
    </row>
    <row r="42" spans="1:82" ht="12" customHeight="1">
      <c r="A42" s="365"/>
      <c r="B42" s="368"/>
      <c r="C42" s="368"/>
      <c r="D42" s="371"/>
      <c r="E42" s="391"/>
      <c r="F42" s="397"/>
      <c r="G42" s="375"/>
      <c r="H42"/>
      <c r="I42" s="385"/>
      <c r="J42" s="338"/>
      <c r="K42" s="340"/>
      <c r="L42" s="144"/>
      <c r="M42" s="394"/>
      <c r="N42" s="80"/>
      <c r="O42" s="351"/>
      <c r="P42" s="354"/>
      <c r="Q42" s="351"/>
      <c r="R42" s="354"/>
      <c r="S42" s="332"/>
      <c r="T42" s="42"/>
      <c r="U42" s="378"/>
      <c r="V42" s="116" t="s">
        <v>158</v>
      </c>
      <c r="W42" s="140"/>
      <c r="X42" s="429"/>
      <c r="Y42" s="430"/>
      <c r="Z42" s="430"/>
      <c r="AA42" s="430"/>
      <c r="AB42" s="430"/>
      <c r="AC42" s="431" t="str">
        <f>IF(U41="No","",
IF(AND(U41="No",Y42="",Z42="",AA42="",AB42=""),"",
IF(AND(U41="Sí",$W42&lt;&gt;"",COUNTA(X42:AB42)&lt;5),"Falta Valorar Control",
IF(AND(U41="Sí",$W42="",COUNTA(X42:AB42)=5),"Falta Valorar Control",
IF(AND(U41="Sí",$W42="",COUNTA(X42:AB42)&gt;=3),"Falta Valorar Control",
IF(AND(U41="No",W42=""),"",
IF(AND(U41="Sí",Y42="Sí",Z42="Sí",AA42="Sí",AB42="Sí"),"SUFICIENTE",
IF(AND(U41="Sí",Y42="No"),"DEFICIENTE",
IF(AND(U41="Sí",Z42="No"),"DEFICIENTE",
IF(AND(U41="Sí",AA42="No"),"DEFICIENTE",
IF(AND(U41="Sí",AB42="No"),"DEFICIENTE",
"")))))))))))</f>
        <v/>
      </c>
      <c r="AD42" s="382"/>
      <c r="AF42" s="351"/>
      <c r="AG42" s="354"/>
      <c r="AH42" s="351"/>
      <c r="AI42" s="354"/>
      <c r="AJ42" s="332"/>
      <c r="AN42" s="3"/>
      <c r="AO42" s="3"/>
      <c r="AP42" s="27"/>
      <c r="AQ42" s="2"/>
      <c r="BS42" s="4"/>
      <c r="BW42" s="4"/>
    </row>
    <row r="43" spans="1:82" s="5" customFormat="1" ht="12" customHeight="1">
      <c r="A43" s="365"/>
      <c r="B43" s="368"/>
      <c r="C43" s="368"/>
      <c r="D43" s="371"/>
      <c r="E43" s="391"/>
      <c r="F43" s="397"/>
      <c r="G43" s="375"/>
      <c r="H43"/>
      <c r="I43" s="385"/>
      <c r="J43" s="338"/>
      <c r="K43" s="340"/>
      <c r="L43" s="144"/>
      <c r="M43" s="394"/>
      <c r="N43" s="80"/>
      <c r="O43" s="351"/>
      <c r="P43" s="354"/>
      <c r="Q43" s="351"/>
      <c r="R43" s="354"/>
      <c r="S43" s="332"/>
      <c r="T43" s="42"/>
      <c r="U43" s="378"/>
      <c r="V43" s="116" t="s">
        <v>159</v>
      </c>
      <c r="W43" s="140"/>
      <c r="X43" s="429"/>
      <c r="Y43" s="430"/>
      <c r="Z43" s="430"/>
      <c r="AA43" s="430"/>
      <c r="AB43" s="430"/>
      <c r="AC43" s="431" t="str">
        <f>IF(U41="No","",
IF(AND(U41="No",Y43="",Z43="",AA43="",AB43=""),"",
IF(AND(U41="Sí",$W43&lt;&gt;"",COUNTA(X43:AB43)&lt;5),"Falta Valorar Control",
IF(AND(U41="Sí",$W43="",COUNTA(X43:AB43)=5),"Falta Valorar Control",
IF(AND(U41="Sí",$W43="",COUNTA(X43:AB43)&gt;=3),"Falta Valorar Control",
IF(AND(U41="No",W43=""),"",
IF(AND(U41="Sí",Y43="Sí",Z43="Sí",AA43="Sí",AB43="Sí"),"SUFICIENTE",
IF(AND(U41="Sí",Y43="No"),"DEFICIENTE",
IF(AND(U41="Sí",Z43="No"),"DEFICIENTE",
IF(AND(U41="Sí",AA43="No"),"DEFICIENTE",
IF(AND(U41="Sí",AB43="No"),"DEFICIENTE",
"")))))))))))</f>
        <v/>
      </c>
      <c r="AD43" s="382"/>
      <c r="AE43" s="145"/>
      <c r="AF43" s="351"/>
      <c r="AG43" s="354"/>
      <c r="AH43" s="351"/>
      <c r="AI43" s="354"/>
      <c r="AJ43" s="332"/>
      <c r="BS43" s="4"/>
      <c r="BW43" s="4"/>
    </row>
    <row r="44" spans="1:82" s="5" customFormat="1" ht="12" customHeight="1">
      <c r="A44" s="365"/>
      <c r="B44" s="368"/>
      <c r="C44" s="368"/>
      <c r="D44" s="371"/>
      <c r="E44" s="391"/>
      <c r="F44" s="397"/>
      <c r="G44" s="375"/>
      <c r="H44"/>
      <c r="I44" s="385"/>
      <c r="J44" s="338"/>
      <c r="K44" s="340"/>
      <c r="L44" s="144"/>
      <c r="M44" s="394"/>
      <c r="N44" s="80"/>
      <c r="O44" s="351"/>
      <c r="P44" s="354"/>
      <c r="Q44" s="351"/>
      <c r="R44" s="354"/>
      <c r="S44" s="332"/>
      <c r="T44" s="42"/>
      <c r="U44" s="378"/>
      <c r="V44" s="116" t="s">
        <v>160</v>
      </c>
      <c r="W44" s="140"/>
      <c r="X44" s="429"/>
      <c r="Y44" s="430"/>
      <c r="Z44" s="430"/>
      <c r="AA44" s="430"/>
      <c r="AB44" s="430"/>
      <c r="AC44" s="431" t="str">
        <f>IF(U41="No","",
IF(AND(U41="No",Y44="",Z44="",AA44="",AB44=""),"",
IF(AND(U41="Sí",$W44&lt;&gt;"",COUNTA(X44:AB44)&lt;5),"Falta Valorar Control",
IF(AND(U41="Sí",$W44="",COUNTA(X44:AB44)=5),"Falta Valorar Control",
IF(AND(U41="Sí",$W44="",COUNTA(X44:AB44)&gt;=3),"Falta Valorar Control",
IF(AND(U41="No",W44=""),"",
IF(AND(U41="Sí",Y44="Sí",Z44="Sí",AA44="Sí",AB44="Sí"),"SUFICIENTE",
IF(AND(U41="Sí",Y44="No"),"DEFICIENTE",
IF(AND(U41="Sí",Z44="No"),"DEFICIENTE",
IF(AND(U41="Sí",AA44="No"),"DEFICIENTE",
IF(AND(U41="Sí",AB44="No"),"DEFICIENTE",
"")))))))))))</f>
        <v/>
      </c>
      <c r="AD44" s="382"/>
      <c r="AE44" s="145"/>
      <c r="AF44" s="351"/>
      <c r="AG44" s="354"/>
      <c r="AH44" s="351"/>
      <c r="AI44" s="354"/>
      <c r="AJ44" s="332"/>
      <c r="BW44" s="4"/>
    </row>
    <row r="45" spans="1:82" s="5" customFormat="1" ht="12" customHeight="1" thickBot="1">
      <c r="A45" s="365"/>
      <c r="B45" s="368"/>
      <c r="C45" s="368"/>
      <c r="D45" s="371"/>
      <c r="E45" s="391"/>
      <c r="F45" s="397"/>
      <c r="G45" s="375"/>
      <c r="H45"/>
      <c r="I45" s="386"/>
      <c r="J45" s="339"/>
      <c r="K45" s="341"/>
      <c r="L45" s="144"/>
      <c r="M45" s="394"/>
      <c r="N45" s="80"/>
      <c r="O45" s="351"/>
      <c r="P45" s="354"/>
      <c r="Q45" s="351"/>
      <c r="R45" s="354"/>
      <c r="S45" s="332"/>
      <c r="T45" s="42"/>
      <c r="U45" s="379"/>
      <c r="V45" s="117" t="s">
        <v>161</v>
      </c>
      <c r="W45" s="148"/>
      <c r="X45" s="432"/>
      <c r="Y45" s="433"/>
      <c r="Z45" s="433"/>
      <c r="AA45" s="433"/>
      <c r="AB45" s="433"/>
      <c r="AC45" s="431" t="str">
        <f>IF(U41="No","",
IF(AND(U41="No",Y45="",Z45="",AA45="",AB45=""),"",
IF(AND(U41="Sí",$W45&lt;&gt;"",COUNTA(X45:AB45)&lt;5),"Falta Valorar Control",
IF(AND(U41="Sí",$W45="",COUNTA(X45:AB45)=5),"Falta Valorar Control",
IF(AND(U41="Sí",$W45="",COUNTA(X45:AB45)&gt;=3),"Falta Valorar Control",
IF(AND(U41="No",W45=""),"",
IF(AND(U41="Sí",Y45="Sí",Z45="Sí",AA45="Sí",AB45="Sí"),"SUFICIENTE",
IF(AND(U41="Sí",Y45="No"),"DEFICIENTE",
IF(AND(U41="Sí",Z45="No"),"DEFICIENTE",
IF(AND(U41="Sí",AA45="No"),"DEFICIENTE",
IF(AND(U41="Sí",AB45="No"),"DEFICIENTE",
"")))))))))))</f>
        <v/>
      </c>
      <c r="AD45" s="382"/>
      <c r="AE45" s="145"/>
      <c r="AF45" s="351"/>
      <c r="AG45" s="354"/>
      <c r="AH45" s="351"/>
      <c r="AI45" s="354"/>
      <c r="AJ45" s="332"/>
      <c r="BW45" s="4"/>
    </row>
    <row r="46" spans="1:82" ht="12" customHeight="1">
      <c r="A46" s="365"/>
      <c r="B46" s="368"/>
      <c r="C46" s="368"/>
      <c r="D46" s="371"/>
      <c r="E46" s="391"/>
      <c r="F46" s="397"/>
      <c r="G46" s="375"/>
      <c r="H46"/>
      <c r="I46" s="384" t="s">
        <v>601</v>
      </c>
      <c r="J46" s="342" t="s">
        <v>115</v>
      </c>
      <c r="K46" s="343" t="s">
        <v>587</v>
      </c>
      <c r="L46" s="144"/>
      <c r="M46" s="394"/>
      <c r="N46" s="80"/>
      <c r="O46" s="351"/>
      <c r="P46" s="354"/>
      <c r="Q46" s="351"/>
      <c r="R46" s="354"/>
      <c r="S46" s="332"/>
      <c r="T46" s="42"/>
      <c r="U46" s="377" t="s">
        <v>590</v>
      </c>
      <c r="V46" s="115" t="s">
        <v>162</v>
      </c>
      <c r="W46" s="141" t="s">
        <v>604</v>
      </c>
      <c r="X46" s="426" t="s">
        <v>594</v>
      </c>
      <c r="Y46" s="427" t="s">
        <v>590</v>
      </c>
      <c r="Z46" s="427" t="s">
        <v>590</v>
      </c>
      <c r="AA46" s="427" t="s">
        <v>590</v>
      </c>
      <c r="AB46" s="427" t="s">
        <v>590</v>
      </c>
      <c r="AC46" s="428" t="str">
        <f>IF(U46="No","",
IF(AND(U46="No",Y46="",Z46="",AA46="",AB46=""),"",
IF(AND(U46="Sí",$W46=""),"Falta Valorar Control",
IF(AND(U46="Sí",$W46&lt;&gt;"",COUNTA(X46:AB46)&lt;5),"Falta Valorar Control",
IF(AND(U46="No",W46=""),"",
IF(AND(U46="Sí",Y46="Sí",Z46="Sí",AA46="Sí",AB46="Sí"),"SUFICIENTE",
IF(AND(U46="Sí",Y46="No"),"DEFICIENTE",
IF(AND(U46="Sí",Z46="No"),"DEFICIENTE",
IF(AND(U46="Sí",AA46="No"),"DEFICIENTE",
IF(AND(U46="Sí",AB46="No"),"DEFICIENTE",
""))))))))))</f>
        <v>SUFICIENTE</v>
      </c>
      <c r="AD46" s="382"/>
      <c r="AF46" s="351"/>
      <c r="AG46" s="354"/>
      <c r="AH46" s="351"/>
      <c r="AI46" s="354"/>
      <c r="AJ46" s="332"/>
    </row>
    <row r="47" spans="1:82" ht="12" customHeight="1">
      <c r="A47" s="365"/>
      <c r="B47" s="368"/>
      <c r="C47" s="368"/>
      <c r="D47" s="371"/>
      <c r="E47" s="391"/>
      <c r="F47" s="397"/>
      <c r="G47" s="375"/>
      <c r="H47"/>
      <c r="I47" s="385"/>
      <c r="J47" s="338"/>
      <c r="K47" s="340"/>
      <c r="L47" s="144"/>
      <c r="M47" s="394"/>
      <c r="N47" s="80"/>
      <c r="O47" s="351"/>
      <c r="P47" s="354"/>
      <c r="Q47" s="351"/>
      <c r="R47" s="354"/>
      <c r="S47" s="332"/>
      <c r="T47" s="42"/>
      <c r="U47" s="378"/>
      <c r="V47" s="116" t="s">
        <v>163</v>
      </c>
      <c r="W47" s="140"/>
      <c r="X47" s="429"/>
      <c r="Y47" s="430"/>
      <c r="Z47" s="430"/>
      <c r="AA47" s="430"/>
      <c r="AB47" s="430"/>
      <c r="AC47" s="431" t="str">
        <f>IF(U46="No","",
IF(AND(U46="No",Y47="",Z47="",AA47="",AB47=""),"",
IF(AND(U46="Sí",$W47&lt;&gt;"",COUNTA(X47:AB47)&lt;5),"Falta Valorar Control",
IF(AND(U46="Sí",$W47="",COUNTA(X47:AB47)=5),"Falta Valorar Control",
IF(AND(U46="Sí",$W47="",COUNTA(X47:AB47)&gt;=3),"Falta Valorar Control",
IF(AND(U46="No",W47=""),"",
IF(AND(U46="Sí",Y47="Sí",Z47="Sí",AA47="Sí",AB47="Sí"),"SUFICIENTE",
IF(AND(U46="Sí",Y47="No"),"DEFICIENTE",
IF(AND(U46="Sí",Z47="No"),"DEFICIENTE",
IF(AND(U46="Sí",AA47="No"),"DEFICIENTE",
IF(AND(U46="Sí",AB47="No"),"DEFICIENTE",
"")))))))))))</f>
        <v/>
      </c>
      <c r="AD47" s="382"/>
      <c r="AF47" s="351"/>
      <c r="AG47" s="354"/>
      <c r="AH47" s="351"/>
      <c r="AI47" s="354"/>
      <c r="AJ47" s="332"/>
    </row>
    <row r="48" spans="1:82" ht="12" customHeight="1">
      <c r="A48" s="365"/>
      <c r="B48" s="368"/>
      <c r="C48" s="368"/>
      <c r="D48" s="371"/>
      <c r="E48" s="391"/>
      <c r="F48" s="397"/>
      <c r="G48" s="375"/>
      <c r="H48"/>
      <c r="I48" s="385"/>
      <c r="J48" s="338"/>
      <c r="K48" s="340"/>
      <c r="L48" s="144"/>
      <c r="M48" s="394"/>
      <c r="N48" s="80"/>
      <c r="O48" s="351"/>
      <c r="P48" s="354"/>
      <c r="Q48" s="351"/>
      <c r="R48" s="354"/>
      <c r="S48" s="332"/>
      <c r="T48" s="42"/>
      <c r="U48" s="378"/>
      <c r="V48" s="116" t="s">
        <v>164</v>
      </c>
      <c r="W48" s="140"/>
      <c r="X48" s="135"/>
      <c r="Y48" s="136"/>
      <c r="Z48" s="136"/>
      <c r="AA48" s="136"/>
      <c r="AB48" s="136"/>
      <c r="AC48" s="137" t="str">
        <f t="shared" ref="AC48" si="31" xml:space="preserve">
IF(U46="No","",
IF(AND(U46="No",Y48="",Z48="",AA48="",AB48=""),"",
IF(AND(U46="Sí",$W48&lt;&gt;"",COUNTA(X48:AB48)&lt;5),"Falta Valorar Control",
IF(AND(U46="Sí",$W48="",COUNTA(X48:AB48)=5),"Falta Valorar Control",
IF(AND(U46="Sí",$W48="",COUNTA(X48:AB48)&gt;=3),"Falta Valorar Control",
IF(AND(U46="No",W48=""),"",
IF(AND(U46="Sí",Y48="Sí",Z48="Sí",AA48="Sí",AB48="Sí"),"SUFICIENTE",
IF(AND(U46="Sí",Y48="No"),"DEFICIENTE",
IF(AND(U46="Sí",Z48="No"),"DEFICIENTE",
IF(AND(U46="Sí",AA48="No"),"DEFICIENTE",
IF(AND(U46="Sí",AB48="No"),"DEFICIENTE",
"")))))))))))</f>
        <v/>
      </c>
      <c r="AD48" s="382"/>
      <c r="AF48" s="351"/>
      <c r="AG48" s="354"/>
      <c r="AH48" s="351"/>
      <c r="AI48" s="354"/>
      <c r="AJ48" s="332"/>
    </row>
    <row r="49" spans="1:36" ht="12" customHeight="1">
      <c r="A49" s="365"/>
      <c r="B49" s="368"/>
      <c r="C49" s="368"/>
      <c r="D49" s="371"/>
      <c r="E49" s="391"/>
      <c r="F49" s="397"/>
      <c r="G49" s="375"/>
      <c r="H49"/>
      <c r="I49" s="385"/>
      <c r="J49" s="338"/>
      <c r="K49" s="340"/>
      <c r="L49" s="144"/>
      <c r="M49" s="394"/>
      <c r="N49" s="80"/>
      <c r="O49" s="351"/>
      <c r="P49" s="354"/>
      <c r="Q49" s="351"/>
      <c r="R49" s="354"/>
      <c r="S49" s="332"/>
      <c r="T49" s="42"/>
      <c r="U49" s="378"/>
      <c r="V49" s="116" t="s">
        <v>165</v>
      </c>
      <c r="W49" s="140"/>
      <c r="X49" s="135"/>
      <c r="Y49" s="136"/>
      <c r="Z49" s="136"/>
      <c r="AA49" s="136"/>
      <c r="AB49" s="136"/>
      <c r="AC49" s="137" t="str">
        <f t="shared" ref="AC49" si="32" xml:space="preserve">
IF(U46="No","",
IF(AND(U46="No",Y49="",Z49="",AA49="",AB49=""),"",
IF(AND(U46="Sí",$W49&lt;&gt;"",COUNTA(X49:AB49)&lt;5),"Falta Valorar Control",
IF(AND(U46="Sí",$W49="",COUNTA(X49:AB49)=5),"Falta Valorar Control",
IF(AND(U46="Sí",$W49="",COUNTA(X49:AB49)&gt;=3),"Falta Valorar Control",
IF(AND(U46="No",W49=""),"",
IF(AND(U46="Sí",Y49="Sí",Z49="Sí",AA49="Sí",AB49="Sí"),"SUFICIENTE",
IF(AND(U46="Sí",Y49="No"),"DEFICIENTE",
IF(AND(U46="Sí",Z49="No"),"DEFICIENTE",
IF(AND(U46="Sí",AA49="No"),"DEFICIENTE",
IF(AND(U46="Sí",AB49="No"),"DEFICIENTE",
"")))))))))))</f>
        <v/>
      </c>
      <c r="AD49" s="382"/>
      <c r="AF49" s="351"/>
      <c r="AG49" s="354"/>
      <c r="AH49" s="351"/>
      <c r="AI49" s="354"/>
      <c r="AJ49" s="332"/>
    </row>
    <row r="50" spans="1:36" ht="12" customHeight="1" thickBot="1">
      <c r="A50" s="365"/>
      <c r="B50" s="368"/>
      <c r="C50" s="368"/>
      <c r="D50" s="371"/>
      <c r="E50" s="391"/>
      <c r="F50" s="397"/>
      <c r="G50" s="375"/>
      <c r="H50"/>
      <c r="I50" s="386"/>
      <c r="J50" s="339"/>
      <c r="K50" s="341"/>
      <c r="L50" s="144"/>
      <c r="M50" s="394"/>
      <c r="N50" s="80"/>
      <c r="O50" s="351"/>
      <c r="P50" s="354"/>
      <c r="Q50" s="351"/>
      <c r="R50" s="354"/>
      <c r="S50" s="332"/>
      <c r="T50" s="42"/>
      <c r="U50" s="379"/>
      <c r="V50" s="117" t="s">
        <v>166</v>
      </c>
      <c r="W50" s="148"/>
      <c r="X50" s="138"/>
      <c r="Y50" s="139"/>
      <c r="Z50" s="139"/>
      <c r="AA50" s="139"/>
      <c r="AB50" s="139"/>
      <c r="AC50" s="137" t="str">
        <f t="shared" ref="AC50" si="33" xml:space="preserve">
IF(U46="No","",
IF(AND(U46="No",Y50="",Z50="",AA50="",AB50=""),"",
IF(AND(U46="Sí",$W50&lt;&gt;"",COUNTA(X50:AB50)&lt;5),"Falta Valorar Control",
IF(AND(U46="Sí",$W50="",COUNTA(X50:AB50)=5),"Falta Valorar Control",
IF(AND(U46="Sí",$W50="",COUNTA(X50:AB50)&gt;=3),"Falta Valorar Control",
IF(AND(U46="No",W50=""),"",
IF(AND(U46="Sí",Y50="Sí",Z50="Sí",AA50="Sí",AB50="Sí"),"SUFICIENTE",
IF(AND(U46="Sí",Y50="No"),"DEFICIENTE",
IF(AND(U46="Sí",Z50="No"),"DEFICIENTE",
IF(AND(U46="Sí",AA50="No"),"DEFICIENTE",
IF(AND(U46="Sí",AB50="No"),"DEFICIENTE",
"")))))))))))</f>
        <v/>
      </c>
      <c r="AD50" s="382"/>
      <c r="AF50" s="351"/>
      <c r="AG50" s="354"/>
      <c r="AH50" s="351"/>
      <c r="AI50" s="354"/>
      <c r="AJ50" s="332"/>
    </row>
    <row r="51" spans="1:36" ht="12" customHeight="1">
      <c r="A51" s="365"/>
      <c r="B51" s="368"/>
      <c r="C51" s="368"/>
      <c r="D51" s="371"/>
      <c r="E51" s="391"/>
      <c r="F51" s="397"/>
      <c r="G51" s="375"/>
      <c r="H51"/>
      <c r="I51" s="384"/>
      <c r="J51" s="342"/>
      <c r="K51" s="343"/>
      <c r="L51" s="144"/>
      <c r="M51" s="394"/>
      <c r="O51" s="351"/>
      <c r="P51" s="354"/>
      <c r="Q51" s="351"/>
      <c r="R51" s="354"/>
      <c r="S51" s="332"/>
      <c r="T51" s="42"/>
      <c r="U51" s="377"/>
      <c r="V51" s="115" t="s">
        <v>167</v>
      </c>
      <c r="W51" s="141"/>
      <c r="X51" s="133"/>
      <c r="Y51" s="134"/>
      <c r="Z51" s="134"/>
      <c r="AA51" s="134"/>
      <c r="AB51" s="134"/>
      <c r="AC51" s="118" t="str">
        <f t="shared" ref="AC51" si="34" xml:space="preserve">
IF(U51="No","",
IF(AND(U51="No",Y51="",Z51="",AA51="",AB51=""),"",
IF(AND(U51="Sí",$W51=""),"Falta Valorar Control",
IF(AND(U51="Sí",$W51&lt;&gt;"",COUNTA(X51:AB51)&lt;5),"Falta Valorar Control",
IF(AND(U51="No",W51=""),"",
IF(AND(U51="Sí",Y51="Sí",Z51="Sí",AA51="Sí",AB51="Sí"),"SUFICIENTE",
IF(AND(U51="Sí",Y51="No"),"DEFICIENTE",
IF(AND(U51="Sí",Z51="No"),"DEFICIENTE",
IF(AND(U51="Sí",AA51="No"),"DEFICIENTE",
IF(AND(U51="Sí",AB51="No"),"DEFICIENTE",
""))))))))))</f>
        <v/>
      </c>
      <c r="AD51" s="382"/>
      <c r="AF51" s="351"/>
      <c r="AG51" s="354"/>
      <c r="AH51" s="351"/>
      <c r="AI51" s="354"/>
      <c r="AJ51" s="332"/>
    </row>
    <row r="52" spans="1:36" ht="12" customHeight="1">
      <c r="A52" s="365"/>
      <c r="B52" s="368"/>
      <c r="C52" s="368"/>
      <c r="D52" s="371"/>
      <c r="E52" s="391"/>
      <c r="F52" s="397"/>
      <c r="G52" s="375"/>
      <c r="H52"/>
      <c r="I52" s="385"/>
      <c r="J52" s="338"/>
      <c r="K52" s="340"/>
      <c r="L52" s="144"/>
      <c r="M52" s="394"/>
      <c r="N52" s="80"/>
      <c r="O52" s="351"/>
      <c r="P52" s="354"/>
      <c r="Q52" s="351"/>
      <c r="R52" s="354"/>
      <c r="S52" s="332"/>
      <c r="T52" s="42"/>
      <c r="U52" s="378"/>
      <c r="V52" s="116" t="s">
        <v>168</v>
      </c>
      <c r="W52" s="140"/>
      <c r="X52" s="135"/>
      <c r="Y52" s="136"/>
      <c r="Z52" s="136"/>
      <c r="AA52" s="136"/>
      <c r="AB52" s="136"/>
      <c r="AC52" s="137" t="str">
        <f t="shared" ref="AC52" si="35" xml:space="preserve">
IF(U51="No","",
IF(AND(U51="No",Y52="",Z52="",AA52="",AB52=""),"",
IF(AND(U51="Sí",$W52&lt;&gt;"",COUNTA(X52:AB52)&lt;5),"Falta Valorar Control",
IF(AND(U51="Sí",$W52="",COUNTA(X52:AB52)=5),"Falta Valorar Control",
IF(AND(U51="Sí",$W52="",COUNTA(X52:AB52)&gt;=3),"Falta Valorar Control",
IF(AND(U51="No",W52=""),"",
IF(AND(U51="Sí",Y52="Sí",Z52="Sí",AA52="Sí",AB52="Sí"),"SUFICIENTE",
IF(AND(U51="Sí",Y52="No"),"DEFICIENTE",
IF(AND(U51="Sí",Z52="No"),"DEFICIENTE",
IF(AND(U51="Sí",AA52="No"),"DEFICIENTE",
IF(AND(U51="Sí",AB52="No"),"DEFICIENTE",
"")))))))))))</f>
        <v/>
      </c>
      <c r="AD52" s="382"/>
      <c r="AF52" s="351"/>
      <c r="AG52" s="354"/>
      <c r="AH52" s="351"/>
      <c r="AI52" s="354"/>
      <c r="AJ52" s="332"/>
    </row>
    <row r="53" spans="1:36" ht="12" customHeight="1">
      <c r="A53" s="365"/>
      <c r="B53" s="368"/>
      <c r="C53" s="368"/>
      <c r="D53" s="371"/>
      <c r="E53" s="391"/>
      <c r="F53" s="397"/>
      <c r="G53" s="375"/>
      <c r="H53"/>
      <c r="I53" s="385"/>
      <c r="J53" s="338"/>
      <c r="K53" s="340"/>
      <c r="L53" s="144"/>
      <c r="M53" s="394"/>
      <c r="N53" s="80"/>
      <c r="O53" s="351"/>
      <c r="P53" s="354"/>
      <c r="Q53" s="351"/>
      <c r="R53" s="354"/>
      <c r="S53" s="332"/>
      <c r="T53" s="42"/>
      <c r="U53" s="378"/>
      <c r="V53" s="116" t="s">
        <v>169</v>
      </c>
      <c r="W53" s="140"/>
      <c r="X53" s="135"/>
      <c r="Y53" s="136"/>
      <c r="Z53" s="136"/>
      <c r="AA53" s="136"/>
      <c r="AB53" s="136"/>
      <c r="AC53" s="137" t="str">
        <f t="shared" ref="AC53" si="36" xml:space="preserve">
IF(U51="No","",
IF(AND(U51="No",Y53="",Z53="",AA53="",AB53=""),"",
IF(AND(U51="Sí",$W53&lt;&gt;"",COUNTA(X53:AB53)&lt;5),"Falta Valorar Control",
IF(AND(U51="Sí",$W53="",COUNTA(X53:AB53)=5),"Falta Valorar Control",
IF(AND(U51="Sí",$W53="",COUNTA(X53:AB53)&gt;=3),"Falta Valorar Control",
IF(AND(U51="No",W53=""),"",
IF(AND(U51="Sí",Y53="Sí",Z53="Sí",AA53="Sí",AB53="Sí"),"SUFICIENTE",
IF(AND(U51="Sí",Y53="No"),"DEFICIENTE",
IF(AND(U51="Sí",Z53="No"),"DEFICIENTE",
IF(AND(U51="Sí",AA53="No"),"DEFICIENTE",
IF(AND(U51="Sí",AB53="No"),"DEFICIENTE",
"")))))))))))</f>
        <v/>
      </c>
      <c r="AD53" s="382"/>
      <c r="AF53" s="351"/>
      <c r="AG53" s="354"/>
      <c r="AH53" s="351"/>
      <c r="AI53" s="354"/>
      <c r="AJ53" s="332"/>
    </row>
    <row r="54" spans="1:36" ht="12" customHeight="1">
      <c r="A54" s="365"/>
      <c r="B54" s="368"/>
      <c r="C54" s="368"/>
      <c r="D54" s="371"/>
      <c r="E54" s="391"/>
      <c r="F54" s="397"/>
      <c r="G54" s="375"/>
      <c r="H54"/>
      <c r="I54" s="385"/>
      <c r="J54" s="338"/>
      <c r="K54" s="340"/>
      <c r="L54" s="144"/>
      <c r="M54" s="394"/>
      <c r="N54" s="80"/>
      <c r="O54" s="351"/>
      <c r="P54" s="354"/>
      <c r="Q54" s="351"/>
      <c r="R54" s="354"/>
      <c r="S54" s="332"/>
      <c r="T54" s="42"/>
      <c r="U54" s="378"/>
      <c r="V54" s="116" t="s">
        <v>170</v>
      </c>
      <c r="W54" s="140"/>
      <c r="X54" s="135"/>
      <c r="Y54" s="136"/>
      <c r="Z54" s="136"/>
      <c r="AA54" s="136"/>
      <c r="AB54" s="136"/>
      <c r="AC54" s="137" t="str">
        <f t="shared" ref="AC54" si="37" xml:space="preserve">
IF(U51="No","",
IF(AND(U51="No",Y54="",Z54="",AA54="",AB54=""),"",
IF(AND(U51="Sí",$W54&lt;&gt;"",COUNTA(X54:AB54)&lt;5),"Falta Valorar Control",
IF(AND(U51="Sí",$W54="",COUNTA(X54:AB54)=5),"Falta Valorar Control",
IF(AND(U51="Sí",$W54="",COUNTA(X54:AB54)&gt;=3),"Falta Valorar Control",
IF(AND(U51="No",W54=""),"",
IF(AND(U51="Sí",Y54="Sí",Z54="Sí",AA54="Sí",AB54="Sí"),"SUFICIENTE",
IF(AND(U51="Sí",Y54="No"),"DEFICIENTE",
IF(AND(U51="Sí",Z54="No"),"DEFICIENTE",
IF(AND(U51="Sí",AA54="No"),"DEFICIENTE",
IF(AND(U51="Sí",AB54="No"),"DEFICIENTE",
"")))))))))))</f>
        <v/>
      </c>
      <c r="AD54" s="382"/>
      <c r="AF54" s="351"/>
      <c r="AG54" s="354"/>
      <c r="AH54" s="351"/>
      <c r="AI54" s="354"/>
      <c r="AJ54" s="332"/>
    </row>
    <row r="55" spans="1:36" ht="12" customHeight="1" thickBot="1">
      <c r="A55" s="366"/>
      <c r="B55" s="369"/>
      <c r="C55" s="369"/>
      <c r="D55" s="372"/>
      <c r="E55" s="392"/>
      <c r="F55" s="398"/>
      <c r="G55" s="376"/>
      <c r="H55"/>
      <c r="I55" s="387"/>
      <c r="J55" s="344"/>
      <c r="K55" s="345"/>
      <c r="L55" s="144"/>
      <c r="M55" s="395"/>
      <c r="N55" s="80"/>
      <c r="O55" s="352"/>
      <c r="P55" s="355"/>
      <c r="Q55" s="352"/>
      <c r="R55" s="355"/>
      <c r="S55" s="333"/>
      <c r="T55" s="42"/>
      <c r="U55" s="380"/>
      <c r="V55" s="149" t="s">
        <v>171</v>
      </c>
      <c r="W55" s="150"/>
      <c r="X55" s="151"/>
      <c r="Y55" s="152"/>
      <c r="Z55" s="152"/>
      <c r="AA55" s="152"/>
      <c r="AB55" s="152"/>
      <c r="AC55" s="153" t="str">
        <f t="shared" ref="AC55" si="38" xml:space="preserve">
IF(U51="No","",
IF(AND(U51="No",Y55="",Z55="",AA55="",AB55=""),"",
IF(AND(U51="Sí",$W55&lt;&gt;"",COUNTA(X55:AB55)&lt;5),"Falta Valorar Control",
IF(AND(U51="Sí",$W55="",COUNTA(X55:AB55)=5),"Falta Valorar Control",
IF(AND(U51="Sí",$W55="",COUNTA(X55:AB55)&gt;=3),"Falta Valorar Control",
IF(AND(U51="No",W55=""),"",
IF(AND(U51="Sí",Y55="Sí",Z55="Sí",AA55="Sí",AB55="Sí"),"SUFICIENTE",
IF(AND(U51="Sí",Y55="No"),"DEFICIENTE",
IF(AND(U51="Sí",Z55="No"),"DEFICIENTE",
IF(AND(U51="Sí",AA55="No"),"DEFICIENTE",
IF(AND(U51="Sí",AB55="No"),"DEFICIENTE",
"")))))))))))</f>
        <v/>
      </c>
      <c r="AD55" s="383"/>
      <c r="AF55" s="352"/>
      <c r="AG55" s="355"/>
      <c r="AH55" s="352"/>
      <c r="AI55" s="355"/>
      <c r="AJ55" s="333"/>
    </row>
    <row r="56" spans="1:36" ht="12" customHeight="1" thickTop="1">
      <c r="A56" s="364" t="s">
        <v>73</v>
      </c>
      <c r="B56" s="388" t="s">
        <v>605</v>
      </c>
      <c r="C56" s="388" t="s">
        <v>606</v>
      </c>
      <c r="D56" s="389" t="s">
        <v>607</v>
      </c>
      <c r="E56" s="390" t="s">
        <v>585</v>
      </c>
      <c r="F56" s="396" t="s">
        <v>8</v>
      </c>
      <c r="G56" s="399"/>
      <c r="H56"/>
      <c r="I56" s="400" t="s">
        <v>608</v>
      </c>
      <c r="J56" s="401" t="s">
        <v>110</v>
      </c>
      <c r="K56" s="402" t="s">
        <v>587</v>
      </c>
      <c r="L56" s="144"/>
      <c r="M56" s="393" t="s">
        <v>656</v>
      </c>
      <c r="N56" s="80"/>
      <c r="O56" s="350">
        <v>8</v>
      </c>
      <c r="P56" s="353" t="str">
        <f t="shared" ref="P56" si="39">IF(O56="","",IF(O56&lt;3,"Remota",IF(O56&lt;5,"Inusual",IF(O56&lt;7,"Probable",IF(O56&lt;9,"Muy Probable","Recurrente")))))</f>
        <v>Muy Probable</v>
      </c>
      <c r="Q56" s="350">
        <v>10</v>
      </c>
      <c r="R56" s="353" t="str">
        <f t="shared" ref="R56" si="40">IF(Q56="","",IF(Q56&lt;3,"Menor",IF(Q56&lt;5,"Bajo",IF(Q56&lt;7,"Moderado",IF(Q56&lt;9,"Grave","Catastrófico")))))</f>
        <v>Catastrófico</v>
      </c>
      <c r="S56" s="331" t="str">
        <f t="shared" ref="S56" si="41">IF(O56="","Aun no se determina",IF(AND(O56&lt;=5,Q56&lt;=5),"Controlado",
IF(AND(O56&gt;5,Q56&lt;=5),"Atención Periódica",
IF(AND(O56&lt;=5,Q56&gt;5),"Seguimiento",
IF(AND(O56&gt;=5,Q56&gt;=5),"Atención Inmediata",
0)))))</f>
        <v>Atención Inmediata</v>
      </c>
      <c r="T56" s="42"/>
      <c r="U56" s="377" t="s">
        <v>590</v>
      </c>
      <c r="V56" s="115" t="s">
        <v>172</v>
      </c>
      <c r="W56" s="141" t="s">
        <v>611</v>
      </c>
      <c r="X56" s="426" t="s">
        <v>594</v>
      </c>
      <c r="Y56" s="427" t="s">
        <v>590</v>
      </c>
      <c r="Z56" s="427" t="s">
        <v>590</v>
      </c>
      <c r="AA56" s="427" t="s">
        <v>590</v>
      </c>
      <c r="AB56" s="427" t="s">
        <v>590</v>
      </c>
      <c r="AC56" s="428" t="str">
        <f>IF(U56="No","",
IF(AND(U56="No",Y56="",Z56="",AA56="",AB56=""),"",
IF(AND(U56="Sí",$W56=""),"Falta Valorar Control",
IF(AND(U56="Sí",$W56&lt;&gt;"",COUNTA(X56:AB56)&lt;5),"Falta Valorar Control",
IF(AND(U56="No",W56=""),"",
IF(AND(U56="Sí",Y56="Sí",Z56="Sí",AA56="Sí",AB56="Sí"),"SUFICIENTE",
IF(AND(U56="Sí",Y56="No"),"DEFICIENTE",
IF(AND(U56="Sí",Z56="No"),"DEFICIENTE",
IF(AND(U56="Sí",AA56="No"),"DEFICIENTE",
IF(AND(U56="Sí",AB56="No"),"DEFICIENTE",
""))))))))))</f>
        <v>SUFICIENTE</v>
      </c>
      <c r="AD56" s="381" t="str">
        <f t="shared" ref="AD56" si="42" xml:space="preserve">
IF(AND(U56="",U61="",U66="",U71="",U76=""),"Favor de indicar si existen controles",
IF(COUNTIF(AC56:AC80,"Falta Valorar Control")&gt;=1,"Falta Describir o Valorar Control :)",
IF(OR(U56="No",U61="No",U66="No",U71="No",U76="No"),"DEFICIENTE",
IF(
COUNTIFS(AC56:AC80,"SUFICIENTE")/
(COUNTA(W56:W80)-(IF(U71="",COUNTA(W71:W75),0)+IF(U76="",COUNTA(W76:W80),0)+IF(U66="",COUNTA(W66:W70),0)+IF(U61="",COUNTA(W61:W65),0)+IF(U56="",COUNTA(W56:W60),0)))
=1,"SUFICIENTE",
IF(OR(AC56="Falta Valorar Control",AC61="Falta Valorar Control",AC66="Falta Valorar Control",AC71="Falta Valorar Control",AC76="Falta Valorar Control"),"Falta Describir o Valorar Control",
"DEFICIENTE")))))</f>
        <v>SUFICIENTE</v>
      </c>
      <c r="AE56" s="147">
        <f t="shared" ref="AE56" si="43">COUNTIFS(AC56:AC80,"SUFICIENTE")/
(COUNTA(W56:W80)-(IF(U71="",COUNTA(W71:W75),0)+IF(U76="",COUNTA(W76:W80),0)+IF(U66="",COUNTA(W66:W70),0)+IF(U61="",COUNTA(W61:W65),0)+IF(U56="",COUNTA(W56:W60),0)))</f>
        <v>1</v>
      </c>
      <c r="AF56" s="350">
        <v>8</v>
      </c>
      <c r="AG56" s="353" t="str">
        <f t="shared" ref="AG56" si="44">IF(AF56="","",IF(AF56&lt;3,"Remota",IF(AF56&lt;5,"Inusual",IF(AF56&lt;7,"Probable",IF(AF56&lt;9,"Muy Probable","Recurrente")))))</f>
        <v>Muy Probable</v>
      </c>
      <c r="AH56" s="350">
        <v>10</v>
      </c>
      <c r="AI56" s="353" t="str">
        <f t="shared" ref="AI56" si="45">IF(AH56="","",IF(AH56&lt;3,"Menor",IF(AH56&lt;5,"Bajo",IF(AH56&lt;7,"Moderado",IF(AH56&lt;9,"Grave","Catastrófico")))))</f>
        <v>Catastrófico</v>
      </c>
      <c r="AJ56" s="331" t="str">
        <f t="shared" ref="AJ56" si="46">IF(AF56="","Aun no se determina",IF(AND(AF56&lt;=5,AH56&lt;=5),"Controlado",
IF(AND(AF56&gt;5,AH56&lt;=5),"Atención Periódica",
IF(AND(AF56&lt;=5,AH56&gt;5),"Seguimiento",
IF(AND(AF56&gt;=5,AH56&gt;=5),"Atención Inmediata",
0)))))</f>
        <v>Atención Inmediata</v>
      </c>
    </row>
    <row r="57" spans="1:36" ht="12" customHeight="1">
      <c r="A57" s="365"/>
      <c r="B57" s="368"/>
      <c r="C57" s="368"/>
      <c r="D57" s="371"/>
      <c r="E57" s="391"/>
      <c r="F57" s="397"/>
      <c r="G57" s="375"/>
      <c r="H57"/>
      <c r="I57" s="385"/>
      <c r="J57" s="338"/>
      <c r="K57" s="340"/>
      <c r="L57" s="144"/>
      <c r="M57" s="394"/>
      <c r="N57" s="80"/>
      <c r="O57" s="351"/>
      <c r="P57" s="354"/>
      <c r="Q57" s="351"/>
      <c r="R57" s="354"/>
      <c r="S57" s="332"/>
      <c r="T57" s="42"/>
      <c r="U57" s="378"/>
      <c r="V57" s="116" t="s">
        <v>173</v>
      </c>
      <c r="W57" s="140"/>
      <c r="X57" s="429"/>
      <c r="Y57" s="430"/>
      <c r="Z57" s="430"/>
      <c r="AA57" s="430"/>
      <c r="AB57" s="430"/>
      <c r="AC57" s="431" t="str">
        <f>IF(U56="No","",
IF(AND(U56="No",Y57="",Z57="",AA57="",AB57=""),"",
IF(AND(U56="Sí",$W57&lt;&gt;"",COUNTA(X57:AB57)&lt;5),"Falta Valorar Control",
IF(AND(U56="Sí",$W57="",COUNTA(X57:AB57)=5),"Falta Valorar Control",
IF(AND(U56="Sí",$W57="",COUNTA(X57:AB57)&gt;=3),"Falta Valorar Control",
IF(AND(U56="No",W57=""),"",
IF(AND(U56="Sí",Y57="Sí",Z57="Sí",AA57="Sí",AB57="Sí"),"SUFICIENTE",
IF(AND(U56="Sí",Y57="No"),"DEFICIENTE",
IF(AND(U56="Sí",Z57="No"),"DEFICIENTE",
IF(AND(U56="Sí",AA57="No"),"DEFICIENTE",
IF(AND(U56="Sí",AB57="No"),"DEFICIENTE",
"")))))))))))</f>
        <v/>
      </c>
      <c r="AD57" s="382"/>
      <c r="AF57" s="351"/>
      <c r="AG57" s="354"/>
      <c r="AH57" s="351"/>
      <c r="AI57" s="354"/>
      <c r="AJ57" s="332"/>
    </row>
    <row r="58" spans="1:36" ht="12" customHeight="1">
      <c r="A58" s="365"/>
      <c r="B58" s="368"/>
      <c r="C58" s="368"/>
      <c r="D58" s="371"/>
      <c r="E58" s="391"/>
      <c r="F58" s="397"/>
      <c r="G58" s="375"/>
      <c r="H58"/>
      <c r="I58" s="385"/>
      <c r="J58" s="338"/>
      <c r="K58" s="340"/>
      <c r="L58" s="144"/>
      <c r="M58" s="394"/>
      <c r="N58" s="80"/>
      <c r="O58" s="351"/>
      <c r="P58" s="354"/>
      <c r="Q58" s="351"/>
      <c r="R58" s="354"/>
      <c r="S58" s="332"/>
      <c r="T58" s="42"/>
      <c r="U58" s="378"/>
      <c r="V58" s="116" t="s">
        <v>174</v>
      </c>
      <c r="W58" s="140"/>
      <c r="X58" s="429"/>
      <c r="Y58" s="430"/>
      <c r="Z58" s="430"/>
      <c r="AA58" s="430"/>
      <c r="AB58" s="430"/>
      <c r="AC58" s="431" t="str">
        <f>IF(U56="No","",
IF(AND(U56="No",Y58="",Z58="",AA58="",AB58=""),"",
IF(AND(U56="Sí",$W58&lt;&gt;"",COUNTA(X58:AB58)&lt;5),"Falta Valorar Control",
IF(AND(U56="Sí",$W58="",COUNTA(X58:AB58)=5),"Falta Valorar Control",
IF(AND(U56="Sí",$W58="",COUNTA(X58:AB58)&gt;=3),"Falta Valorar Control",
IF(AND(U56="No",W58=""),"",
IF(AND(U56="Sí",Y58="Sí",Z58="Sí",AA58="Sí",AB58="Sí"),"SUFICIENTE",
IF(AND(U56="Sí",Y58="No"),"DEFICIENTE",
IF(AND(U56="Sí",Z58="No"),"DEFICIENTE",
IF(AND(U56="Sí",AA58="No"),"DEFICIENTE",
IF(AND(U56="Sí",AB58="No"),"DEFICIENTE",
"")))))))))))</f>
        <v/>
      </c>
      <c r="AD58" s="382"/>
      <c r="AF58" s="351"/>
      <c r="AG58" s="354"/>
      <c r="AH58" s="351"/>
      <c r="AI58" s="354"/>
      <c r="AJ58" s="332"/>
    </row>
    <row r="59" spans="1:36" ht="12" customHeight="1">
      <c r="A59" s="365"/>
      <c r="B59" s="368"/>
      <c r="C59" s="368"/>
      <c r="D59" s="371"/>
      <c r="E59" s="391"/>
      <c r="F59" s="397"/>
      <c r="G59" s="375"/>
      <c r="H59"/>
      <c r="I59" s="385"/>
      <c r="J59" s="338"/>
      <c r="K59" s="340"/>
      <c r="L59" s="144"/>
      <c r="M59" s="394"/>
      <c r="N59" s="80"/>
      <c r="O59" s="351"/>
      <c r="P59" s="354"/>
      <c r="Q59" s="351"/>
      <c r="R59" s="354"/>
      <c r="S59" s="332"/>
      <c r="T59" s="42"/>
      <c r="U59" s="378"/>
      <c r="V59" s="116" t="s">
        <v>175</v>
      </c>
      <c r="W59" s="140"/>
      <c r="X59" s="429"/>
      <c r="Y59" s="430"/>
      <c r="Z59" s="430"/>
      <c r="AA59" s="430"/>
      <c r="AB59" s="430"/>
      <c r="AC59" s="431" t="str">
        <f>IF(U56="No","",
IF(AND(U56="No",Y59="",Z59="",AA59="",AB59=""),"",
IF(AND(U56="Sí",$W59&lt;&gt;"",COUNTA(X59:AB59)&lt;5),"Falta Valorar Control",
IF(AND(U56="Sí",$W59="",COUNTA(X59:AB59)=5),"Falta Valorar Control",
IF(AND(U56="Sí",$W59="",COUNTA(X59:AB59)&gt;=3),"Falta Valorar Control",
IF(AND(U56="No",W59=""),"",
IF(AND(U56="Sí",Y59="Sí",Z59="Sí",AA59="Sí",AB59="Sí"),"SUFICIENTE",
IF(AND(U56="Sí",Y59="No"),"DEFICIENTE",
IF(AND(U56="Sí",Z59="No"),"DEFICIENTE",
IF(AND(U56="Sí",AA59="No"),"DEFICIENTE",
IF(AND(U56="Sí",AB59="No"),"DEFICIENTE",
"")))))))))))</f>
        <v/>
      </c>
      <c r="AD59" s="382"/>
      <c r="AF59" s="351"/>
      <c r="AG59" s="354"/>
      <c r="AH59" s="351"/>
      <c r="AI59" s="354"/>
      <c r="AJ59" s="332"/>
    </row>
    <row r="60" spans="1:36" ht="12" customHeight="1" thickBot="1">
      <c r="A60" s="365"/>
      <c r="B60" s="368"/>
      <c r="C60" s="368"/>
      <c r="D60" s="371"/>
      <c r="E60" s="391"/>
      <c r="F60" s="397"/>
      <c r="G60" s="375"/>
      <c r="H60"/>
      <c r="I60" s="386"/>
      <c r="J60" s="339"/>
      <c r="K60" s="341"/>
      <c r="L60" s="144"/>
      <c r="M60" s="394"/>
      <c r="N60" s="80"/>
      <c r="O60" s="351"/>
      <c r="P60" s="354"/>
      <c r="Q60" s="351"/>
      <c r="R60" s="354"/>
      <c r="S60" s="332"/>
      <c r="T60" s="42"/>
      <c r="U60" s="379"/>
      <c r="V60" s="117" t="s">
        <v>176</v>
      </c>
      <c r="W60" s="148"/>
      <c r="X60" s="432"/>
      <c r="Y60" s="433"/>
      <c r="Z60" s="433"/>
      <c r="AA60" s="433"/>
      <c r="AB60" s="433"/>
      <c r="AC60" s="431" t="str">
        <f>IF(U56="No","",
IF(AND(U56="No",Y60="",Z60="",AA60="",AB60=""),"",
IF(AND(U56="Sí",$W60&lt;&gt;"",COUNTA(X60:AB60)&lt;5),"Falta Valorar Control",
IF(AND(U56="Sí",$W60="",COUNTA(X60:AB60)=5),"Falta Valorar Control",
IF(AND(U56="Sí",$W60="",COUNTA(X60:AB60)&gt;=3),"Falta Valorar Control",
IF(AND(U56="No",W60=""),"",
IF(AND(U56="Sí",Y60="Sí",Z60="Sí",AA60="Sí",AB60="Sí"),"SUFICIENTE",
IF(AND(U56="Sí",Y60="No"),"DEFICIENTE",
IF(AND(U56="Sí",Z60="No"),"DEFICIENTE",
IF(AND(U56="Sí",AA60="No"),"DEFICIENTE",
IF(AND(U56="Sí",AB60="No"),"DEFICIENTE",
"")))))))))))</f>
        <v/>
      </c>
      <c r="AD60" s="382"/>
      <c r="AF60" s="351"/>
      <c r="AG60" s="354"/>
      <c r="AH60" s="351"/>
      <c r="AI60" s="354"/>
      <c r="AJ60" s="332"/>
    </row>
    <row r="61" spans="1:36" ht="12" customHeight="1">
      <c r="A61" s="365"/>
      <c r="B61" s="368"/>
      <c r="C61" s="368"/>
      <c r="D61" s="371"/>
      <c r="E61" s="391"/>
      <c r="F61" s="397"/>
      <c r="G61" s="375"/>
      <c r="H61"/>
      <c r="I61" s="384" t="s">
        <v>609</v>
      </c>
      <c r="J61" s="342" t="s">
        <v>109</v>
      </c>
      <c r="K61" s="343" t="s">
        <v>589</v>
      </c>
      <c r="L61" s="144"/>
      <c r="M61" s="394"/>
      <c r="N61" s="80"/>
      <c r="O61" s="351"/>
      <c r="P61" s="354"/>
      <c r="Q61" s="351"/>
      <c r="R61" s="354"/>
      <c r="S61" s="332"/>
      <c r="T61" s="42"/>
      <c r="U61" s="377" t="s">
        <v>590</v>
      </c>
      <c r="V61" s="115" t="s">
        <v>177</v>
      </c>
      <c r="W61" s="141" t="s">
        <v>612</v>
      </c>
      <c r="X61" s="426" t="s">
        <v>595</v>
      </c>
      <c r="Y61" s="427" t="s">
        <v>590</v>
      </c>
      <c r="Z61" s="427" t="s">
        <v>590</v>
      </c>
      <c r="AA61" s="427" t="s">
        <v>590</v>
      </c>
      <c r="AB61" s="427" t="s">
        <v>590</v>
      </c>
      <c r="AC61" s="428" t="s">
        <v>657</v>
      </c>
      <c r="AD61" s="382"/>
      <c r="AF61" s="351"/>
      <c r="AG61" s="354"/>
      <c r="AH61" s="351"/>
      <c r="AI61" s="354"/>
      <c r="AJ61" s="332"/>
    </row>
    <row r="62" spans="1:36" ht="12" customHeight="1">
      <c r="A62" s="365"/>
      <c r="B62" s="368"/>
      <c r="C62" s="368"/>
      <c r="D62" s="371"/>
      <c r="E62" s="391"/>
      <c r="F62" s="397"/>
      <c r="G62" s="375"/>
      <c r="H62"/>
      <c r="I62" s="385"/>
      <c r="J62" s="338"/>
      <c r="K62" s="340"/>
      <c r="L62" s="144"/>
      <c r="M62" s="394"/>
      <c r="N62" s="80"/>
      <c r="O62" s="351"/>
      <c r="P62" s="354"/>
      <c r="Q62" s="351"/>
      <c r="R62" s="354"/>
      <c r="S62" s="332"/>
      <c r="T62" s="42"/>
      <c r="U62" s="378"/>
      <c r="V62" s="116" t="s">
        <v>178</v>
      </c>
      <c r="W62" s="140"/>
      <c r="X62" s="429"/>
      <c r="Y62" s="430"/>
      <c r="Z62" s="430"/>
      <c r="AA62" s="430"/>
      <c r="AB62" s="430"/>
      <c r="AC62" s="431" t="str">
        <f>IF(U61="No","",
IF(AND(U61="No",Y62="",Z62="",AA62="",AB62=""),"",
IF(AND(U61="Sí",$W62&lt;&gt;"",COUNTA(X62:AB62)&lt;5),"Falta Valorar Control",
IF(AND(U61="Sí",$W62="",COUNTA(X62:AB62)=5),"Falta Valorar Control",
IF(AND(U61="Sí",$W62="",COUNTA(X62:AB62)&gt;=3),"Falta Valorar Control",
IF(AND(U61="No",W62=""),"",
IF(AND(U61="Sí",Y62="Sí",Z62="Sí",AA62="Sí",AB62="Sí"),"SUFICIENTE",
IF(AND(U61="Sí",Y62="No"),"DEFICIENTE",
IF(AND(U61="Sí",Z62="No"),"DEFICIENTE",
IF(AND(U61="Sí",AA62="No"),"DEFICIENTE",
IF(AND(U61="Sí",AB62="No"),"DEFICIENTE",
"")))))))))))</f>
        <v/>
      </c>
      <c r="AD62" s="382"/>
      <c r="AF62" s="351"/>
      <c r="AG62" s="354"/>
      <c r="AH62" s="351"/>
      <c r="AI62" s="354"/>
      <c r="AJ62" s="332"/>
    </row>
    <row r="63" spans="1:36" ht="12" customHeight="1">
      <c r="A63" s="365"/>
      <c r="B63" s="368"/>
      <c r="C63" s="368"/>
      <c r="D63" s="371"/>
      <c r="E63" s="391"/>
      <c r="F63" s="397"/>
      <c r="G63" s="375"/>
      <c r="H63"/>
      <c r="I63" s="385"/>
      <c r="J63" s="338"/>
      <c r="K63" s="340"/>
      <c r="L63" s="144"/>
      <c r="M63" s="394"/>
      <c r="N63" s="80"/>
      <c r="O63" s="351"/>
      <c r="P63" s="354"/>
      <c r="Q63" s="351"/>
      <c r="R63" s="354"/>
      <c r="S63" s="332"/>
      <c r="T63" s="42"/>
      <c r="U63" s="378"/>
      <c r="V63" s="116" t="s">
        <v>179</v>
      </c>
      <c r="W63" s="140"/>
      <c r="X63" s="429"/>
      <c r="Y63" s="430"/>
      <c r="Z63" s="430"/>
      <c r="AA63" s="430"/>
      <c r="AB63" s="430"/>
      <c r="AC63" s="431" t="str">
        <f>IF(U61="No","",
IF(AND(U61="No",Y63="",Z63="",AA63="",AB63=""),"",
IF(AND(U61="Sí",$W63&lt;&gt;"",COUNTA(X63:AB63)&lt;5),"Falta Valorar Control",
IF(AND(U61="Sí",$W63="",COUNTA(X63:AB63)=5),"Falta Valorar Control",
IF(AND(U61="Sí",$W63="",COUNTA(X63:AB63)&gt;=3),"Falta Valorar Control",
IF(AND(U61="No",W63=""),"",
IF(AND(U61="Sí",Y63="Sí",Z63="Sí",AA63="Sí",AB63="Sí"),"SUFICIENTE",
IF(AND(U61="Sí",Y63="No"),"DEFICIENTE",
IF(AND(U61="Sí",Z63="No"),"DEFICIENTE",
IF(AND(U61="Sí",AA63="No"),"DEFICIENTE",
IF(AND(U61="Sí",AB63="No"),"DEFICIENTE",
"")))))))))))</f>
        <v/>
      </c>
      <c r="AD63" s="382"/>
      <c r="AF63" s="351"/>
      <c r="AG63" s="354"/>
      <c r="AH63" s="351"/>
      <c r="AI63" s="354"/>
      <c r="AJ63" s="332"/>
    </row>
    <row r="64" spans="1:36" ht="12" customHeight="1">
      <c r="A64" s="365"/>
      <c r="B64" s="368"/>
      <c r="C64" s="368"/>
      <c r="D64" s="371"/>
      <c r="E64" s="391"/>
      <c r="F64" s="397"/>
      <c r="G64" s="375"/>
      <c r="H64"/>
      <c r="I64" s="385"/>
      <c r="J64" s="338"/>
      <c r="K64" s="340"/>
      <c r="L64" s="144"/>
      <c r="M64" s="394"/>
      <c r="N64" s="80"/>
      <c r="O64" s="351"/>
      <c r="P64" s="354"/>
      <c r="Q64" s="351"/>
      <c r="R64" s="354"/>
      <c r="S64" s="332"/>
      <c r="T64" s="42"/>
      <c r="U64" s="378"/>
      <c r="V64" s="116" t="s">
        <v>180</v>
      </c>
      <c r="W64" s="140"/>
      <c r="X64" s="429"/>
      <c r="Y64" s="430"/>
      <c r="Z64" s="430"/>
      <c r="AA64" s="430"/>
      <c r="AB64" s="430"/>
      <c r="AC64" s="431" t="str">
        <f>IF(U61="No","",
IF(AND(U61="No",Y64="",Z64="",AA64="",AB64=""),"",
IF(AND(U61="Sí",$W64&lt;&gt;"",COUNTA(X64:AB64)&lt;5),"Falta Valorar Control",
IF(AND(U61="Sí",$W64="",COUNTA(X64:AB64)=5),"Falta Valorar Control",
IF(AND(U61="Sí",$W64="",COUNTA(X64:AB64)&gt;=3),"Falta Valorar Control",
IF(AND(U61="No",W64=""),"",
IF(AND(U61="Sí",Y64="Sí",Z64="Sí",AA64="Sí",AB64="Sí"),"SUFICIENTE",
IF(AND(U61="Sí",Y64="No"),"DEFICIENTE",
IF(AND(U61="Sí",Z64="No"),"DEFICIENTE",
IF(AND(U61="Sí",AA64="No"),"DEFICIENTE",
IF(AND(U61="Sí",AB64="No"),"DEFICIENTE",
"")))))))))))</f>
        <v/>
      </c>
      <c r="AD64" s="382"/>
      <c r="AF64" s="351"/>
      <c r="AG64" s="354"/>
      <c r="AH64" s="351"/>
      <c r="AI64" s="354"/>
      <c r="AJ64" s="332"/>
    </row>
    <row r="65" spans="1:36" ht="12" customHeight="1" thickBot="1">
      <c r="A65" s="365"/>
      <c r="B65" s="368"/>
      <c r="C65" s="368"/>
      <c r="D65" s="371"/>
      <c r="E65" s="391"/>
      <c r="F65" s="397"/>
      <c r="G65" s="375"/>
      <c r="H65"/>
      <c r="I65" s="386"/>
      <c r="J65" s="339"/>
      <c r="K65" s="341"/>
      <c r="L65" s="144"/>
      <c r="M65" s="394"/>
      <c r="N65" s="80"/>
      <c r="O65" s="351"/>
      <c r="P65" s="354"/>
      <c r="Q65" s="351"/>
      <c r="R65" s="354"/>
      <c r="S65" s="332"/>
      <c r="T65" s="42"/>
      <c r="U65" s="379"/>
      <c r="V65" s="117" t="s">
        <v>181</v>
      </c>
      <c r="W65" s="148"/>
      <c r="X65" s="432"/>
      <c r="Y65" s="433"/>
      <c r="Z65" s="433"/>
      <c r="AA65" s="433"/>
      <c r="AB65" s="433"/>
      <c r="AC65" s="431" t="str">
        <f>IF(U61="No","",
IF(AND(U61="No",Y65="",Z65="",AA65="",AB65=""),"",
IF(AND(U61="Sí",$W65&lt;&gt;"",COUNTA(X65:AB65)&lt;5),"Falta Valorar Control",
IF(AND(U61="Sí",$W65="",COUNTA(X65:AB65)=5),"Falta Valorar Control",
IF(AND(U61="Sí",$W65="",COUNTA(X65:AB65)&gt;=3),"Falta Valorar Control",
IF(AND(U61="No",W65=""),"",
IF(AND(U61="Sí",Y65="Sí",Z65="Sí",AA65="Sí",AB65="Sí"),"SUFICIENTE",
IF(AND(U61="Sí",Y65="No"),"DEFICIENTE",
IF(AND(U61="Sí",Z65="No"),"DEFICIENTE",
IF(AND(U61="Sí",AA65="No"),"DEFICIENTE",
IF(AND(U61="Sí",AB65="No"),"DEFICIENTE",
"")))))))))))</f>
        <v/>
      </c>
      <c r="AD65" s="382"/>
      <c r="AF65" s="351"/>
      <c r="AG65" s="354"/>
      <c r="AH65" s="351"/>
      <c r="AI65" s="354"/>
      <c r="AJ65" s="332"/>
    </row>
    <row r="66" spans="1:36" ht="12" customHeight="1">
      <c r="A66" s="365"/>
      <c r="B66" s="368"/>
      <c r="C66" s="368"/>
      <c r="D66" s="371"/>
      <c r="E66" s="391"/>
      <c r="F66" s="397"/>
      <c r="G66" s="375"/>
      <c r="H66"/>
      <c r="I66" s="384" t="s">
        <v>610</v>
      </c>
      <c r="J66" s="342" t="s">
        <v>111</v>
      </c>
      <c r="K66" s="343" t="s">
        <v>589</v>
      </c>
      <c r="L66" s="144"/>
      <c r="M66" s="394"/>
      <c r="N66" s="80"/>
      <c r="O66" s="351"/>
      <c r="P66" s="354"/>
      <c r="Q66" s="351"/>
      <c r="R66" s="354"/>
      <c r="S66" s="332"/>
      <c r="T66" s="42"/>
      <c r="U66" s="377" t="s">
        <v>590</v>
      </c>
      <c r="V66" s="115" t="s">
        <v>182</v>
      </c>
      <c r="W66" s="141" t="s">
        <v>613</v>
      </c>
      <c r="X66" s="426" t="s">
        <v>594</v>
      </c>
      <c r="Y66" s="427" t="s">
        <v>590</v>
      </c>
      <c r="Z66" s="427" t="s">
        <v>590</v>
      </c>
      <c r="AA66" s="427" t="s">
        <v>590</v>
      </c>
      <c r="AB66" s="427" t="s">
        <v>590</v>
      </c>
      <c r="AC66" s="428" t="s">
        <v>657</v>
      </c>
      <c r="AD66" s="382"/>
      <c r="AF66" s="351"/>
      <c r="AG66" s="354"/>
      <c r="AH66" s="351"/>
      <c r="AI66" s="354"/>
      <c r="AJ66" s="332"/>
    </row>
    <row r="67" spans="1:36" ht="12" customHeight="1">
      <c r="A67" s="365"/>
      <c r="B67" s="368"/>
      <c r="C67" s="368"/>
      <c r="D67" s="371"/>
      <c r="E67" s="391"/>
      <c r="F67" s="397"/>
      <c r="G67" s="375"/>
      <c r="H67"/>
      <c r="I67" s="385"/>
      <c r="J67" s="338"/>
      <c r="K67" s="340"/>
      <c r="L67" s="144"/>
      <c r="M67" s="394"/>
      <c r="N67" s="80"/>
      <c r="O67" s="351"/>
      <c r="P67" s="354"/>
      <c r="Q67" s="351"/>
      <c r="R67" s="354"/>
      <c r="S67" s="332"/>
      <c r="T67" s="42"/>
      <c r="U67" s="378"/>
      <c r="V67" s="116" t="s">
        <v>183</v>
      </c>
      <c r="W67" s="140"/>
      <c r="X67" s="135"/>
      <c r="Y67" s="136"/>
      <c r="Z67" s="136"/>
      <c r="AA67" s="136"/>
      <c r="AB67" s="136"/>
      <c r="AC67" s="137" t="str">
        <f t="shared" ref="AC67" si="47" xml:space="preserve">
IF(U66="No","",
IF(AND(U66="No",Y67="",Z67="",AA67="",AB67=""),"",
IF(AND(U66="Sí",$W67&lt;&gt;"",COUNTA(X67:AB67)&lt;5),"Falta Valorar Control",
IF(AND(U66="Sí",$W67="",COUNTA(X67:AB67)=5),"Falta Valorar Control",
IF(AND(U66="Sí",$W67="",COUNTA(X67:AB67)&gt;=3),"Falta Valorar Control",
IF(AND(U66="No",W67=""),"",
IF(AND(U66="Sí",Y67="Sí",Z67="Sí",AA67="Sí",AB67="Sí"),"SUFICIENTE",
IF(AND(U66="Sí",Y67="No"),"DEFICIENTE",
IF(AND(U66="Sí",Z67="No"),"DEFICIENTE",
IF(AND(U66="Sí",AA67="No"),"DEFICIENTE",
IF(AND(U66="Sí",AB67="No"),"DEFICIENTE",
"")))))))))))</f>
        <v/>
      </c>
      <c r="AD67" s="382"/>
      <c r="AF67" s="351"/>
      <c r="AG67" s="354"/>
      <c r="AH67" s="351"/>
      <c r="AI67" s="354"/>
      <c r="AJ67" s="332"/>
    </row>
    <row r="68" spans="1:36" ht="12" customHeight="1">
      <c r="A68" s="365"/>
      <c r="B68" s="368"/>
      <c r="C68" s="368"/>
      <c r="D68" s="371"/>
      <c r="E68" s="391"/>
      <c r="F68" s="397"/>
      <c r="G68" s="375"/>
      <c r="H68"/>
      <c r="I68" s="385"/>
      <c r="J68" s="338"/>
      <c r="K68" s="340"/>
      <c r="L68" s="144"/>
      <c r="M68" s="394"/>
      <c r="N68" s="80"/>
      <c r="O68" s="351"/>
      <c r="P68" s="354"/>
      <c r="Q68" s="351"/>
      <c r="R68" s="354"/>
      <c r="S68" s="332"/>
      <c r="T68" s="42"/>
      <c r="U68" s="378"/>
      <c r="V68" s="116" t="s">
        <v>184</v>
      </c>
      <c r="W68" s="140"/>
      <c r="X68" s="135"/>
      <c r="Y68" s="136"/>
      <c r="Z68" s="136"/>
      <c r="AA68" s="136"/>
      <c r="AB68" s="136"/>
      <c r="AC68" s="137" t="str">
        <f t="shared" ref="AC68" si="48" xml:space="preserve">
IF(U66="No","",
IF(AND(U66="No",Y68="",Z68="",AA68="",AB68=""),"",
IF(AND(U66="Sí",$W68&lt;&gt;"",COUNTA(X68:AB68)&lt;5),"Falta Valorar Control",
IF(AND(U66="Sí",$W68="",COUNTA(X68:AB68)=5),"Falta Valorar Control",
IF(AND(U66="Sí",$W68="",COUNTA(X68:AB68)&gt;=3),"Falta Valorar Control",
IF(AND(U66="No",W68=""),"",
IF(AND(U66="Sí",Y68="Sí",Z68="Sí",AA68="Sí",AB68="Sí"),"SUFICIENTE",
IF(AND(U66="Sí",Y68="No"),"DEFICIENTE",
IF(AND(U66="Sí",Z68="No"),"DEFICIENTE",
IF(AND(U66="Sí",AA68="No"),"DEFICIENTE",
IF(AND(U66="Sí",AB68="No"),"DEFICIENTE",
"")))))))))))</f>
        <v/>
      </c>
      <c r="AD68" s="382"/>
      <c r="AF68" s="351"/>
      <c r="AG68" s="354"/>
      <c r="AH68" s="351"/>
      <c r="AI68" s="354"/>
      <c r="AJ68" s="332"/>
    </row>
    <row r="69" spans="1:36" ht="12" customHeight="1">
      <c r="A69" s="365"/>
      <c r="B69" s="368"/>
      <c r="C69" s="368"/>
      <c r="D69" s="371"/>
      <c r="E69" s="391"/>
      <c r="F69" s="397"/>
      <c r="G69" s="375"/>
      <c r="H69"/>
      <c r="I69" s="385"/>
      <c r="J69" s="338"/>
      <c r="K69" s="340"/>
      <c r="L69" s="144"/>
      <c r="M69" s="394"/>
      <c r="N69" s="80"/>
      <c r="O69" s="351"/>
      <c r="P69" s="354"/>
      <c r="Q69" s="351"/>
      <c r="R69" s="354"/>
      <c r="S69" s="332"/>
      <c r="T69" s="42"/>
      <c r="U69" s="378"/>
      <c r="V69" s="116" t="s">
        <v>185</v>
      </c>
      <c r="W69" s="140"/>
      <c r="X69" s="135"/>
      <c r="Y69" s="136"/>
      <c r="Z69" s="136"/>
      <c r="AA69" s="136"/>
      <c r="AB69" s="136"/>
      <c r="AC69" s="137" t="str">
        <f t="shared" ref="AC69" si="49" xml:space="preserve">
IF(U66="No","",
IF(AND(U66="No",Y69="",Z69="",AA69="",AB69=""),"",
IF(AND(U66="Sí",$W69&lt;&gt;"",COUNTA(X69:AB69)&lt;5),"Falta Valorar Control",
IF(AND(U66="Sí",$W69="",COUNTA(X69:AB69)=5),"Falta Valorar Control",
IF(AND(U66="Sí",$W69="",COUNTA(X69:AB69)&gt;=3),"Falta Valorar Control",
IF(AND(U66="No",W69=""),"",
IF(AND(U66="Sí",Y69="Sí",Z69="Sí",AA69="Sí",AB69="Sí"),"SUFICIENTE",
IF(AND(U66="Sí",Y69="No"),"DEFICIENTE",
IF(AND(U66="Sí",Z69="No"),"DEFICIENTE",
IF(AND(U66="Sí",AA69="No"),"DEFICIENTE",
IF(AND(U66="Sí",AB69="No"),"DEFICIENTE",
"")))))))))))</f>
        <v/>
      </c>
      <c r="AD69" s="382"/>
      <c r="AF69" s="351"/>
      <c r="AG69" s="354"/>
      <c r="AH69" s="351"/>
      <c r="AI69" s="354"/>
      <c r="AJ69" s="332"/>
    </row>
    <row r="70" spans="1:36" ht="12" customHeight="1" thickBot="1">
      <c r="A70" s="365"/>
      <c r="B70" s="368"/>
      <c r="C70" s="368"/>
      <c r="D70" s="371"/>
      <c r="E70" s="391"/>
      <c r="F70" s="397"/>
      <c r="G70" s="375"/>
      <c r="H70"/>
      <c r="I70" s="386"/>
      <c r="J70" s="339"/>
      <c r="K70" s="341"/>
      <c r="L70" s="144"/>
      <c r="M70" s="394"/>
      <c r="N70" s="80"/>
      <c r="O70" s="351"/>
      <c r="P70" s="354"/>
      <c r="Q70" s="351"/>
      <c r="R70" s="354"/>
      <c r="S70" s="332"/>
      <c r="T70" s="42"/>
      <c r="U70" s="379"/>
      <c r="V70" s="117" t="s">
        <v>186</v>
      </c>
      <c r="W70" s="148"/>
      <c r="X70" s="138"/>
      <c r="Y70" s="139"/>
      <c r="Z70" s="139"/>
      <c r="AA70" s="139"/>
      <c r="AB70" s="139"/>
      <c r="AC70" s="137" t="str">
        <f t="shared" ref="AC70" si="50" xml:space="preserve">
IF(U66="No","",
IF(AND(U66="No",Y70="",Z70="",AA70="",AB70=""),"",
IF(AND(U66="Sí",$W70&lt;&gt;"",COUNTA(X70:AB70)&lt;5),"Falta Valorar Control",
IF(AND(U66="Sí",$W70="",COUNTA(X70:AB70)=5),"Falta Valorar Control",
IF(AND(U66="Sí",$W70="",COUNTA(X70:AB70)&gt;=3),"Falta Valorar Control",
IF(AND(U66="No",W70=""),"",
IF(AND(U66="Sí",Y70="Sí",Z70="Sí",AA70="Sí",AB70="Sí"),"SUFICIENTE",
IF(AND(U66="Sí",Y70="No"),"DEFICIENTE",
IF(AND(U66="Sí",Z70="No"),"DEFICIENTE",
IF(AND(U66="Sí",AA70="No"),"DEFICIENTE",
IF(AND(U66="Sí",AB70="No"),"DEFICIENTE",
"")))))))))))</f>
        <v/>
      </c>
      <c r="AD70" s="382"/>
      <c r="AF70" s="351"/>
      <c r="AG70" s="354"/>
      <c r="AH70" s="351"/>
      <c r="AI70" s="354"/>
      <c r="AJ70" s="332"/>
    </row>
    <row r="71" spans="1:36" ht="12" customHeight="1">
      <c r="A71" s="365"/>
      <c r="B71" s="368"/>
      <c r="C71" s="368"/>
      <c r="D71" s="371"/>
      <c r="E71" s="391"/>
      <c r="F71" s="397"/>
      <c r="G71" s="375"/>
      <c r="H71"/>
      <c r="I71" s="384"/>
      <c r="J71" s="342"/>
      <c r="K71" s="343"/>
      <c r="L71" s="144"/>
      <c r="M71" s="394"/>
      <c r="N71" s="80"/>
      <c r="O71" s="351"/>
      <c r="P71" s="354"/>
      <c r="Q71" s="351"/>
      <c r="R71" s="354"/>
      <c r="S71" s="332"/>
      <c r="T71" s="42"/>
      <c r="U71" s="377"/>
      <c r="V71" s="115" t="s">
        <v>187</v>
      </c>
      <c r="W71" s="141"/>
      <c r="X71" s="133"/>
      <c r="Y71" s="134"/>
      <c r="Z71" s="134"/>
      <c r="AA71" s="134"/>
      <c r="AB71" s="134"/>
      <c r="AC71" s="118" t="str">
        <f t="shared" ref="AC71" si="51" xml:space="preserve">
IF(U71="No","",
IF(AND(U71="No",Y71="",Z71="",AA71="",AB71=""),"",
IF(AND(U71="Sí",$W71=""),"Falta Valorar Control",
IF(AND(U71="Sí",$W71&lt;&gt;"",COUNTA(X71:AB71)&lt;5),"Falta Valorar Control",
IF(AND(U71="No",W71=""),"",
IF(AND(U71="Sí",Y71="Sí",Z71="Sí",AA71="Sí",AB71="Sí"),"SUFICIENTE",
IF(AND(U71="Sí",Y71="No"),"DEFICIENTE",
IF(AND(U71="Sí",Z71="No"),"DEFICIENTE",
IF(AND(U71="Sí",AA71="No"),"DEFICIENTE",
IF(AND(U71="Sí",AB71="No"),"DEFICIENTE",
""))))))))))</f>
        <v/>
      </c>
      <c r="AD71" s="382"/>
      <c r="AF71" s="351"/>
      <c r="AG71" s="354"/>
      <c r="AH71" s="351"/>
      <c r="AI71" s="354"/>
      <c r="AJ71" s="332"/>
    </row>
    <row r="72" spans="1:36" ht="12" customHeight="1">
      <c r="A72" s="365"/>
      <c r="B72" s="368"/>
      <c r="C72" s="368"/>
      <c r="D72" s="371"/>
      <c r="E72" s="391"/>
      <c r="F72" s="397"/>
      <c r="G72" s="375"/>
      <c r="H72"/>
      <c r="I72" s="385"/>
      <c r="J72" s="338"/>
      <c r="K72" s="340"/>
      <c r="L72" s="144"/>
      <c r="M72" s="394"/>
      <c r="N72" s="80"/>
      <c r="O72" s="351"/>
      <c r="P72" s="354"/>
      <c r="Q72" s="351"/>
      <c r="R72" s="354"/>
      <c r="S72" s="332"/>
      <c r="T72" s="42"/>
      <c r="U72" s="378"/>
      <c r="V72" s="116" t="s">
        <v>188</v>
      </c>
      <c r="W72" s="140"/>
      <c r="X72" s="135"/>
      <c r="Y72" s="136"/>
      <c r="Z72" s="136"/>
      <c r="AA72" s="136"/>
      <c r="AB72" s="136"/>
      <c r="AC72" s="137" t="str">
        <f t="shared" ref="AC72" si="52" xml:space="preserve">
IF(U71="No","",
IF(AND(U71="No",Y72="",Z72="",AA72="",AB72=""),"",
IF(AND(U71="Sí",$W72&lt;&gt;"",COUNTA(X72:AB72)&lt;5),"Falta Valorar Control",
IF(AND(U71="Sí",$W72="",COUNTA(X72:AB72)=5),"Falta Valorar Control",
IF(AND(U71="Sí",$W72="",COUNTA(X72:AB72)&gt;=3),"Falta Valorar Control",
IF(AND(U71="No",W72=""),"",
IF(AND(U71="Sí",Y72="Sí",Z72="Sí",AA72="Sí",AB72="Sí"),"SUFICIENTE",
IF(AND(U71="Sí",Y72="No"),"DEFICIENTE",
IF(AND(U71="Sí",Z72="No"),"DEFICIENTE",
IF(AND(U71="Sí",AA72="No"),"DEFICIENTE",
IF(AND(U71="Sí",AB72="No"),"DEFICIENTE",
"")))))))))))</f>
        <v/>
      </c>
      <c r="AD72" s="382"/>
      <c r="AF72" s="351"/>
      <c r="AG72" s="354"/>
      <c r="AH72" s="351"/>
      <c r="AI72" s="354"/>
      <c r="AJ72" s="332"/>
    </row>
    <row r="73" spans="1:36" ht="12" customHeight="1">
      <c r="A73" s="365"/>
      <c r="B73" s="368"/>
      <c r="C73" s="368"/>
      <c r="D73" s="371"/>
      <c r="E73" s="391"/>
      <c r="F73" s="397"/>
      <c r="G73" s="375"/>
      <c r="H73"/>
      <c r="I73" s="385"/>
      <c r="J73" s="338"/>
      <c r="K73" s="340"/>
      <c r="L73" s="144"/>
      <c r="M73" s="394"/>
      <c r="N73" s="80"/>
      <c r="O73" s="351"/>
      <c r="P73" s="354"/>
      <c r="Q73" s="351"/>
      <c r="R73" s="354"/>
      <c r="S73" s="332"/>
      <c r="T73" s="42"/>
      <c r="U73" s="378"/>
      <c r="V73" s="116" t="s">
        <v>189</v>
      </c>
      <c r="W73" s="140"/>
      <c r="X73" s="135"/>
      <c r="Y73" s="136"/>
      <c r="Z73" s="136"/>
      <c r="AA73" s="136"/>
      <c r="AB73" s="136"/>
      <c r="AC73" s="137" t="str">
        <f t="shared" ref="AC73" si="53" xml:space="preserve">
IF(U71="No","",
IF(AND(U71="No",Y73="",Z73="",AA73="",AB73=""),"",
IF(AND(U71="Sí",$W73&lt;&gt;"",COUNTA(X73:AB73)&lt;5),"Falta Valorar Control",
IF(AND(U71="Sí",$W73="",COUNTA(X73:AB73)=5),"Falta Valorar Control",
IF(AND(U71="Sí",$W73="",COUNTA(X73:AB73)&gt;=3),"Falta Valorar Control",
IF(AND(U71="No",W73=""),"",
IF(AND(U71="Sí",Y73="Sí",Z73="Sí",AA73="Sí",AB73="Sí"),"SUFICIENTE",
IF(AND(U71="Sí",Y73="No"),"DEFICIENTE",
IF(AND(U71="Sí",Z73="No"),"DEFICIENTE",
IF(AND(U71="Sí",AA73="No"),"DEFICIENTE",
IF(AND(U71="Sí",AB73="No"),"DEFICIENTE",
"")))))))))))</f>
        <v/>
      </c>
      <c r="AD73" s="382"/>
      <c r="AF73" s="351"/>
      <c r="AG73" s="354"/>
      <c r="AH73" s="351"/>
      <c r="AI73" s="354"/>
      <c r="AJ73" s="332"/>
    </row>
    <row r="74" spans="1:36" ht="12" customHeight="1">
      <c r="A74" s="365"/>
      <c r="B74" s="368"/>
      <c r="C74" s="368"/>
      <c r="D74" s="371"/>
      <c r="E74" s="391"/>
      <c r="F74" s="397"/>
      <c r="G74" s="375"/>
      <c r="H74"/>
      <c r="I74" s="385"/>
      <c r="J74" s="338"/>
      <c r="K74" s="340"/>
      <c r="L74" s="144"/>
      <c r="M74" s="394"/>
      <c r="N74" s="80"/>
      <c r="O74" s="351"/>
      <c r="P74" s="354"/>
      <c r="Q74" s="351"/>
      <c r="R74" s="354"/>
      <c r="S74" s="332"/>
      <c r="T74" s="42"/>
      <c r="U74" s="378"/>
      <c r="V74" s="116" t="s">
        <v>190</v>
      </c>
      <c r="W74" s="140"/>
      <c r="X74" s="135"/>
      <c r="Y74" s="136"/>
      <c r="Z74" s="136"/>
      <c r="AA74" s="136"/>
      <c r="AB74" s="136"/>
      <c r="AC74" s="137" t="str">
        <f t="shared" ref="AC74" si="54" xml:space="preserve">
IF(U71="No","",
IF(AND(U71="No",Y74="",Z74="",AA74="",AB74=""),"",
IF(AND(U71="Sí",$W74&lt;&gt;"",COUNTA(X74:AB74)&lt;5),"Falta Valorar Control",
IF(AND(U71="Sí",$W74="",COUNTA(X74:AB74)=5),"Falta Valorar Control",
IF(AND(U71="Sí",$W74="",COUNTA(X74:AB74)&gt;=3),"Falta Valorar Control",
IF(AND(U71="No",W74=""),"",
IF(AND(U71="Sí",Y74="Sí",Z74="Sí",AA74="Sí",AB74="Sí"),"SUFICIENTE",
IF(AND(U71="Sí",Y74="No"),"DEFICIENTE",
IF(AND(U71="Sí",Z74="No"),"DEFICIENTE",
IF(AND(U71="Sí",AA74="No"),"DEFICIENTE",
IF(AND(U71="Sí",AB74="No"),"DEFICIENTE",
"")))))))))))</f>
        <v/>
      </c>
      <c r="AD74" s="382"/>
      <c r="AF74" s="351"/>
      <c r="AG74" s="354"/>
      <c r="AH74" s="351"/>
      <c r="AI74" s="354"/>
      <c r="AJ74" s="332"/>
    </row>
    <row r="75" spans="1:36" ht="12" customHeight="1" thickBot="1">
      <c r="A75" s="365"/>
      <c r="B75" s="368"/>
      <c r="C75" s="368"/>
      <c r="D75" s="371"/>
      <c r="E75" s="391"/>
      <c r="F75" s="397"/>
      <c r="G75" s="375"/>
      <c r="H75"/>
      <c r="I75" s="386"/>
      <c r="J75" s="339"/>
      <c r="K75" s="341"/>
      <c r="L75" s="144"/>
      <c r="M75" s="394"/>
      <c r="N75" s="80"/>
      <c r="O75" s="351"/>
      <c r="P75" s="354"/>
      <c r="Q75" s="351"/>
      <c r="R75" s="354"/>
      <c r="S75" s="332"/>
      <c r="T75" s="42"/>
      <c r="U75" s="379"/>
      <c r="V75" s="117" t="s">
        <v>191</v>
      </c>
      <c r="W75" s="148"/>
      <c r="X75" s="138"/>
      <c r="Y75" s="139"/>
      <c r="Z75" s="139"/>
      <c r="AA75" s="139"/>
      <c r="AB75" s="139"/>
      <c r="AC75" s="137" t="str">
        <f t="shared" ref="AC75" si="55" xml:space="preserve">
IF(U71="No","",
IF(AND(U71="No",Y75="",Z75="",AA75="",AB75=""),"",
IF(AND(U71="Sí",$W75&lt;&gt;"",COUNTA(X75:AB75)&lt;5),"Falta Valorar Control",
IF(AND(U71="Sí",$W75="",COUNTA(X75:AB75)=5),"Falta Valorar Control",
IF(AND(U71="Sí",$W75="",COUNTA(X75:AB75)&gt;=3),"Falta Valorar Control",
IF(AND(U71="No",W75=""),"",
IF(AND(U71="Sí",Y75="Sí",Z75="Sí",AA75="Sí",AB75="Sí"),"SUFICIENTE",
IF(AND(U71="Sí",Y75="No"),"DEFICIENTE",
IF(AND(U71="Sí",Z75="No"),"DEFICIENTE",
IF(AND(U71="Sí",AA75="No"),"DEFICIENTE",
IF(AND(U71="Sí",AB75="No"),"DEFICIENTE",
"")))))))))))</f>
        <v/>
      </c>
      <c r="AD75" s="382"/>
      <c r="AF75" s="351"/>
      <c r="AG75" s="354"/>
      <c r="AH75" s="351"/>
      <c r="AI75" s="354"/>
      <c r="AJ75" s="332"/>
    </row>
    <row r="76" spans="1:36" ht="12" customHeight="1">
      <c r="A76" s="365"/>
      <c r="B76" s="368"/>
      <c r="C76" s="368"/>
      <c r="D76" s="371"/>
      <c r="E76" s="391"/>
      <c r="F76" s="397"/>
      <c r="G76" s="375"/>
      <c r="H76"/>
      <c r="I76" s="384"/>
      <c r="J76" s="342"/>
      <c r="K76" s="343"/>
      <c r="L76" s="144"/>
      <c r="M76" s="394"/>
      <c r="O76" s="351"/>
      <c r="P76" s="354"/>
      <c r="Q76" s="351"/>
      <c r="R76" s="354"/>
      <c r="S76" s="332"/>
      <c r="T76" s="42"/>
      <c r="U76" s="377"/>
      <c r="V76" s="115" t="s">
        <v>192</v>
      </c>
      <c r="W76" s="141"/>
      <c r="X76" s="133"/>
      <c r="Y76" s="134"/>
      <c r="Z76" s="134"/>
      <c r="AA76" s="134"/>
      <c r="AB76" s="134"/>
      <c r="AC76" s="118" t="str">
        <f t="shared" ref="AC76" si="56" xml:space="preserve">
IF(U76="No","",
IF(AND(U76="No",Y76="",Z76="",AA76="",AB76=""),"",
IF(AND(U76="Sí",$W76=""),"Falta Valorar Control",
IF(AND(U76="Sí",$W76&lt;&gt;"",COUNTA(X76:AB76)&lt;5),"Falta Valorar Control",
IF(AND(U76="No",W76=""),"",
IF(AND(U76="Sí",Y76="Sí",Z76="Sí",AA76="Sí",AB76="Sí"),"SUFICIENTE",
IF(AND(U76="Sí",Y76="No"),"DEFICIENTE",
IF(AND(U76="Sí",Z76="No"),"DEFICIENTE",
IF(AND(U76="Sí",AA76="No"),"DEFICIENTE",
IF(AND(U76="Sí",AB76="No"),"DEFICIENTE",
""))))))))))</f>
        <v/>
      </c>
      <c r="AD76" s="382"/>
      <c r="AF76" s="351"/>
      <c r="AG76" s="354"/>
      <c r="AH76" s="351"/>
      <c r="AI76" s="354"/>
      <c r="AJ76" s="332"/>
    </row>
    <row r="77" spans="1:36" ht="12" customHeight="1">
      <c r="A77" s="365"/>
      <c r="B77" s="368"/>
      <c r="C77" s="368"/>
      <c r="D77" s="371"/>
      <c r="E77" s="391"/>
      <c r="F77" s="397"/>
      <c r="G77" s="375"/>
      <c r="H77"/>
      <c r="I77" s="385"/>
      <c r="J77" s="338"/>
      <c r="K77" s="340"/>
      <c r="L77" s="144"/>
      <c r="M77" s="394"/>
      <c r="N77" s="80"/>
      <c r="O77" s="351"/>
      <c r="P77" s="354"/>
      <c r="Q77" s="351"/>
      <c r="R77" s="354"/>
      <c r="S77" s="332"/>
      <c r="T77" s="42"/>
      <c r="U77" s="378"/>
      <c r="V77" s="116" t="s">
        <v>193</v>
      </c>
      <c r="W77" s="140"/>
      <c r="X77" s="135"/>
      <c r="Y77" s="136"/>
      <c r="Z77" s="136"/>
      <c r="AA77" s="136"/>
      <c r="AB77" s="136"/>
      <c r="AC77" s="137" t="str">
        <f t="shared" ref="AC77" si="57" xml:space="preserve">
IF(U76="No","",
IF(AND(U76="No",Y77="",Z77="",AA77="",AB77=""),"",
IF(AND(U76="Sí",$W77&lt;&gt;"",COUNTA(X77:AB77)&lt;5),"Falta Valorar Control",
IF(AND(U76="Sí",$W77="",COUNTA(X77:AB77)=5),"Falta Valorar Control",
IF(AND(U76="Sí",$W77="",COUNTA(X77:AB77)&gt;=3),"Falta Valorar Control",
IF(AND(U76="No",W77=""),"",
IF(AND(U76="Sí",Y77="Sí",Z77="Sí",AA77="Sí",AB77="Sí"),"SUFICIENTE",
IF(AND(U76="Sí",Y77="No"),"DEFICIENTE",
IF(AND(U76="Sí",Z77="No"),"DEFICIENTE",
IF(AND(U76="Sí",AA77="No"),"DEFICIENTE",
IF(AND(U76="Sí",AB77="No"),"DEFICIENTE",
"")))))))))))</f>
        <v/>
      </c>
      <c r="AD77" s="382"/>
      <c r="AF77" s="351"/>
      <c r="AG77" s="354"/>
      <c r="AH77" s="351"/>
      <c r="AI77" s="354"/>
      <c r="AJ77" s="332"/>
    </row>
    <row r="78" spans="1:36" ht="12" customHeight="1">
      <c r="A78" s="365"/>
      <c r="B78" s="368"/>
      <c r="C78" s="368"/>
      <c r="D78" s="371"/>
      <c r="E78" s="391"/>
      <c r="F78" s="397"/>
      <c r="G78" s="375"/>
      <c r="H78"/>
      <c r="I78" s="385"/>
      <c r="J78" s="338"/>
      <c r="K78" s="340"/>
      <c r="L78" s="144"/>
      <c r="M78" s="394"/>
      <c r="N78" s="80"/>
      <c r="O78" s="351"/>
      <c r="P78" s="354"/>
      <c r="Q78" s="351"/>
      <c r="R78" s="354"/>
      <c r="S78" s="332"/>
      <c r="T78" s="42"/>
      <c r="U78" s="378"/>
      <c r="V78" s="116" t="s">
        <v>194</v>
      </c>
      <c r="W78" s="140"/>
      <c r="X78" s="135"/>
      <c r="Y78" s="136"/>
      <c r="Z78" s="136"/>
      <c r="AA78" s="136"/>
      <c r="AB78" s="136"/>
      <c r="AC78" s="137" t="str">
        <f t="shared" ref="AC78" si="58" xml:space="preserve">
IF(U76="No","",
IF(AND(U76="No",Y78="",Z78="",AA78="",AB78=""),"",
IF(AND(U76="Sí",$W78&lt;&gt;"",COUNTA(X78:AB78)&lt;5),"Falta Valorar Control",
IF(AND(U76="Sí",$W78="",COUNTA(X78:AB78)=5),"Falta Valorar Control",
IF(AND(U76="Sí",$W78="",COUNTA(X78:AB78)&gt;=3),"Falta Valorar Control",
IF(AND(U76="No",W78=""),"",
IF(AND(U76="Sí",Y78="Sí",Z78="Sí",AA78="Sí",AB78="Sí"),"SUFICIENTE",
IF(AND(U76="Sí",Y78="No"),"DEFICIENTE",
IF(AND(U76="Sí",Z78="No"),"DEFICIENTE",
IF(AND(U76="Sí",AA78="No"),"DEFICIENTE",
IF(AND(U76="Sí",AB78="No"),"DEFICIENTE",
"")))))))))))</f>
        <v/>
      </c>
      <c r="AD78" s="382"/>
      <c r="AF78" s="351"/>
      <c r="AG78" s="354"/>
      <c r="AH78" s="351"/>
      <c r="AI78" s="354"/>
      <c r="AJ78" s="332"/>
    </row>
    <row r="79" spans="1:36" ht="12" customHeight="1">
      <c r="A79" s="365"/>
      <c r="B79" s="368"/>
      <c r="C79" s="368"/>
      <c r="D79" s="371"/>
      <c r="E79" s="391"/>
      <c r="F79" s="397"/>
      <c r="G79" s="375"/>
      <c r="H79"/>
      <c r="I79" s="385"/>
      <c r="J79" s="338"/>
      <c r="K79" s="340"/>
      <c r="L79" s="144"/>
      <c r="M79" s="394"/>
      <c r="N79" s="80"/>
      <c r="O79" s="351"/>
      <c r="P79" s="354"/>
      <c r="Q79" s="351"/>
      <c r="R79" s="354"/>
      <c r="S79" s="332"/>
      <c r="T79" s="42"/>
      <c r="U79" s="378"/>
      <c r="V79" s="116" t="s">
        <v>195</v>
      </c>
      <c r="W79" s="140"/>
      <c r="X79" s="135"/>
      <c r="Y79" s="136"/>
      <c r="Z79" s="136"/>
      <c r="AA79" s="136"/>
      <c r="AB79" s="136"/>
      <c r="AC79" s="137" t="str">
        <f t="shared" ref="AC79" si="59" xml:space="preserve">
IF(U76="No","",
IF(AND(U76="No",Y79="",Z79="",AA79="",AB79=""),"",
IF(AND(U76="Sí",$W79&lt;&gt;"",COUNTA(X79:AB79)&lt;5),"Falta Valorar Control",
IF(AND(U76="Sí",$W79="",COUNTA(X79:AB79)=5),"Falta Valorar Control",
IF(AND(U76="Sí",$W79="",COUNTA(X79:AB79)&gt;=3),"Falta Valorar Control",
IF(AND(U76="No",W79=""),"",
IF(AND(U76="Sí",Y79="Sí",Z79="Sí",AA79="Sí",AB79="Sí"),"SUFICIENTE",
IF(AND(U76="Sí",Y79="No"),"DEFICIENTE",
IF(AND(U76="Sí",Z79="No"),"DEFICIENTE",
IF(AND(U76="Sí",AA79="No"),"DEFICIENTE",
IF(AND(U76="Sí",AB79="No"),"DEFICIENTE",
"")))))))))))</f>
        <v/>
      </c>
      <c r="AD79" s="382"/>
      <c r="AF79" s="351"/>
      <c r="AG79" s="354"/>
      <c r="AH79" s="351"/>
      <c r="AI79" s="354"/>
      <c r="AJ79" s="332"/>
    </row>
    <row r="80" spans="1:36" ht="12" customHeight="1" thickBot="1">
      <c r="A80" s="366"/>
      <c r="B80" s="369"/>
      <c r="C80" s="369"/>
      <c r="D80" s="372"/>
      <c r="E80" s="392"/>
      <c r="F80" s="398"/>
      <c r="G80" s="376"/>
      <c r="H80"/>
      <c r="I80" s="387"/>
      <c r="J80" s="344"/>
      <c r="K80" s="345"/>
      <c r="L80" s="144"/>
      <c r="M80" s="395"/>
      <c r="N80" s="80"/>
      <c r="O80" s="352"/>
      <c r="P80" s="355"/>
      <c r="Q80" s="352"/>
      <c r="R80" s="355"/>
      <c r="S80" s="333"/>
      <c r="T80" s="42"/>
      <c r="U80" s="380"/>
      <c r="V80" s="149" t="s">
        <v>196</v>
      </c>
      <c r="W80" s="150"/>
      <c r="X80" s="151"/>
      <c r="Y80" s="152"/>
      <c r="Z80" s="152"/>
      <c r="AA80" s="152"/>
      <c r="AB80" s="152"/>
      <c r="AC80" s="153" t="str">
        <f t="shared" ref="AC80" si="60" xml:space="preserve">
IF(U76="No","",
IF(AND(U76="No",Y80="",Z80="",AA80="",AB80=""),"",
IF(AND(U76="Sí",$W80&lt;&gt;"",COUNTA(X80:AB80)&lt;5),"Falta Valorar Control",
IF(AND(U76="Sí",$W80="",COUNTA(X80:AB80)=5),"Falta Valorar Control",
IF(AND(U76="Sí",$W80="",COUNTA(X80:AB80)&gt;=3),"Falta Valorar Control",
IF(AND(U76="No",W80=""),"",
IF(AND(U76="Sí",Y80="Sí",Z80="Sí",AA80="Sí",AB80="Sí"),"SUFICIENTE",
IF(AND(U76="Sí",Y80="No"),"DEFICIENTE",
IF(AND(U76="Sí",Z80="No"),"DEFICIENTE",
IF(AND(U76="Sí",AA80="No"),"DEFICIENTE",
IF(AND(U76="Sí",AB80="No"),"DEFICIENTE",
"")))))))))))</f>
        <v/>
      </c>
      <c r="AD80" s="383"/>
      <c r="AF80" s="352"/>
      <c r="AG80" s="355"/>
      <c r="AH80" s="352"/>
      <c r="AI80" s="355"/>
      <c r="AJ80" s="333"/>
    </row>
    <row r="81" spans="1:36" ht="12" customHeight="1" thickTop="1">
      <c r="A81" s="364" t="s">
        <v>74</v>
      </c>
      <c r="B81" s="388" t="s">
        <v>582</v>
      </c>
      <c r="C81" s="388" t="s">
        <v>614</v>
      </c>
      <c r="D81" s="389" t="s">
        <v>615</v>
      </c>
      <c r="E81" s="390" t="s">
        <v>585</v>
      </c>
      <c r="F81" s="396" t="s">
        <v>7</v>
      </c>
      <c r="G81" s="399"/>
      <c r="H81"/>
      <c r="I81" s="400" t="s">
        <v>616</v>
      </c>
      <c r="J81" s="401" t="s">
        <v>111</v>
      </c>
      <c r="K81" s="402" t="s">
        <v>589</v>
      </c>
      <c r="L81" s="144"/>
      <c r="M81" s="393" t="s">
        <v>663</v>
      </c>
      <c r="N81" s="80"/>
      <c r="O81" s="350">
        <v>8</v>
      </c>
      <c r="P81" s="353" t="str">
        <f t="shared" ref="P81" si="61">IF(O81="","",IF(O81&lt;3,"Remota",IF(O81&lt;5,"Inusual",IF(O81&lt;7,"Probable",IF(O81&lt;9,"Muy Probable","Recurrente")))))</f>
        <v>Muy Probable</v>
      </c>
      <c r="Q81" s="350">
        <v>10</v>
      </c>
      <c r="R81" s="353" t="str">
        <f t="shared" ref="R81" si="62">IF(Q81="","",IF(Q81&lt;3,"Menor",IF(Q81&lt;5,"Bajo",IF(Q81&lt;7,"Moderado",IF(Q81&lt;9,"Grave","Catastrófico")))))</f>
        <v>Catastrófico</v>
      </c>
      <c r="S81" s="331" t="str">
        <f t="shared" ref="S81" si="63">IF(O81="","Aun no se determina",IF(AND(O81&lt;=5,Q81&lt;=5),"Controlado",
IF(AND(O81&gt;5,Q81&lt;=5),"Atención Periódica",
IF(AND(O81&lt;=5,Q81&gt;5),"Seguimiento",
IF(AND(O81&gt;=5,Q81&gt;=5),"Atención Inmediata",
0)))))</f>
        <v>Atención Inmediata</v>
      </c>
      <c r="T81" s="42"/>
      <c r="U81" s="377" t="s">
        <v>590</v>
      </c>
      <c r="V81" s="115" t="s">
        <v>197</v>
      </c>
      <c r="W81" s="141" t="s">
        <v>618</v>
      </c>
      <c r="X81" s="133" t="s">
        <v>594</v>
      </c>
      <c r="Y81" s="134" t="s">
        <v>590</v>
      </c>
      <c r="Z81" s="134" t="s">
        <v>590</v>
      </c>
      <c r="AA81" s="134" t="s">
        <v>590</v>
      </c>
      <c r="AB81" s="134" t="s">
        <v>590</v>
      </c>
      <c r="AC81" s="118" t="str">
        <f t="shared" ref="AC81" si="64" xml:space="preserve">
IF(U81="No","",
IF(AND(U81="No",Y81="",Z81="",AA81="",AB81=""),"",
IF(AND(U81="Sí",$W81=""),"Falta Valorar Control",
IF(AND(U81="Sí",$W81&lt;&gt;"",COUNTA(X81:AB81)&lt;5),"Falta Valorar Control",
IF(AND(U81="No",W81=""),"",
IF(AND(U81="Sí",Y81="Sí",Z81="Sí",AA81="Sí",AB81="Sí"),"SUFICIENTE",
IF(AND(U81="Sí",Y81="No"),"DEFICIENTE",
IF(AND(U81="Sí",Z81="No"),"DEFICIENTE",
IF(AND(U81="Sí",AA81="No"),"DEFICIENTE",
IF(AND(U81="Sí",AB81="No"),"DEFICIENTE",
""))))))))))</f>
        <v>SUFICIENTE</v>
      </c>
      <c r="AD81" s="381" t="str">
        <f t="shared" ref="AD81" si="65" xml:space="preserve">
IF(AND(U81="",U86="",U91="",U96="",U101=""),"Favor de indicar si existen controles",
IF(COUNTIF(AC81:AC105,"Falta Valorar Control")&gt;=1,"Falta Describir o Valorar Control :)",
IF(OR(U81="No",U86="No",U91="No",U96="No",U101="No"),"DEFICIENTE",
IF(
COUNTIFS(AC81:AC105,"SUFICIENTE")/
(COUNTA(W81:W105)-(IF(U96="",COUNTA(W96:W100),0)+IF(U101="",COUNTA(W101:W105),0)+IF(U91="",COUNTA(W91:W95),0)+IF(U86="",COUNTA(W86:W90),0)+IF(U81="",COUNTA(W81:W85),0)))
=1,"SUFICIENTE",
IF(OR(AC81="Falta Valorar Control",AC86="Falta Valorar Control",AC91="Falta Valorar Control",AC96="Falta Valorar Control",AC101="Falta Valorar Control"),"Falta Describir o Valorar Control",
"DEFICIENTE")))))</f>
        <v>SUFICIENTE</v>
      </c>
      <c r="AE81" s="147">
        <f t="shared" ref="AE81" si="66">COUNTIFS(AC81:AC105,"SUFICIENTE")/
(COUNTA(W81:W105)-(IF(U96="",COUNTA(W96:W100),0)+IF(U101="",COUNTA(W101:W105),0)+IF(U91="",COUNTA(W91:W95),0)+IF(U86="",COUNTA(W86:W90),0)+IF(U81="",COUNTA(W81:W85),0)))</f>
        <v>1</v>
      </c>
      <c r="AF81" s="350">
        <v>8</v>
      </c>
      <c r="AG81" s="353" t="str">
        <f t="shared" ref="AG81" si="67">IF(AF81="","",IF(AF81&lt;3,"Remota",IF(AF81&lt;5,"Inusual",IF(AF81&lt;7,"Probable",IF(AF81&lt;9,"Muy Probable","Recurrente")))))</f>
        <v>Muy Probable</v>
      </c>
      <c r="AH81" s="350">
        <v>9</v>
      </c>
      <c r="AI81" s="353" t="str">
        <f t="shared" ref="AI81" si="68">IF(AH81="","",IF(AH81&lt;3,"Menor",IF(AH81&lt;5,"Bajo",IF(AH81&lt;7,"Moderado",IF(AH81&lt;9,"Grave","Catastrófico")))))</f>
        <v>Catastrófico</v>
      </c>
      <c r="AJ81" s="331" t="str">
        <f t="shared" ref="AJ81" si="69">IF(AF81="","Aun no se determina",IF(AND(AF81&lt;=5,AH81&lt;=5),"Controlado",
IF(AND(AF81&gt;5,AH81&lt;=5),"Atención Periódica",
IF(AND(AF81&lt;=5,AH81&gt;5),"Seguimiento",
IF(AND(AF81&gt;=5,AH81&gt;=5),"Atención Inmediata",
0)))))</f>
        <v>Atención Inmediata</v>
      </c>
    </row>
    <row r="82" spans="1:36" ht="12" customHeight="1">
      <c r="A82" s="365"/>
      <c r="B82" s="368"/>
      <c r="C82" s="368"/>
      <c r="D82" s="371"/>
      <c r="E82" s="391"/>
      <c r="F82" s="397"/>
      <c r="G82" s="375"/>
      <c r="H82"/>
      <c r="I82" s="385"/>
      <c r="J82" s="338"/>
      <c r="K82" s="340"/>
      <c r="L82" s="144"/>
      <c r="M82" s="394"/>
      <c r="N82" s="80"/>
      <c r="O82" s="351"/>
      <c r="P82" s="354"/>
      <c r="Q82" s="351"/>
      <c r="R82" s="354"/>
      <c r="S82" s="332"/>
      <c r="T82" s="42"/>
      <c r="U82" s="378"/>
      <c r="V82" s="116" t="s">
        <v>198</v>
      </c>
      <c r="W82" s="140"/>
      <c r="X82" s="135"/>
      <c r="Y82" s="136"/>
      <c r="Z82" s="136"/>
      <c r="AA82" s="136"/>
      <c r="AB82" s="136"/>
      <c r="AC82" s="137" t="str">
        <f t="shared" ref="AC82" si="70" xml:space="preserve">
IF(U81="No","",
IF(AND(U81="No",Y82="",Z82="",AA82="",AB82=""),"",
IF(AND(U81="Sí",$W82&lt;&gt;"",COUNTA(X82:AB82)&lt;5),"Falta Valorar Control",
IF(AND(U81="Sí",$W82="",COUNTA(X82:AB82)=5),"Falta Valorar Control",
IF(AND(U81="Sí",$W82="",COUNTA(X82:AB82)&gt;=3),"Falta Valorar Control",
IF(AND(U81="No",W82=""),"",
IF(AND(U81="Sí",Y82="Sí",Z82="Sí",AA82="Sí",AB82="Sí"),"SUFICIENTE",
IF(AND(U81="Sí",Y82="No"),"DEFICIENTE",
IF(AND(U81="Sí",Z82="No"),"DEFICIENTE",
IF(AND(U81="Sí",AA82="No"),"DEFICIENTE",
IF(AND(U81="Sí",AB82="No"),"DEFICIENTE",
"")))))))))))</f>
        <v/>
      </c>
      <c r="AD82" s="382"/>
      <c r="AF82" s="351"/>
      <c r="AG82" s="354"/>
      <c r="AH82" s="351"/>
      <c r="AI82" s="354"/>
      <c r="AJ82" s="332"/>
    </row>
    <row r="83" spans="1:36" ht="12" customHeight="1">
      <c r="A83" s="365"/>
      <c r="B83" s="368"/>
      <c r="C83" s="368"/>
      <c r="D83" s="371"/>
      <c r="E83" s="391"/>
      <c r="F83" s="397"/>
      <c r="G83" s="375"/>
      <c r="H83"/>
      <c r="I83" s="385"/>
      <c r="J83" s="338"/>
      <c r="K83" s="340"/>
      <c r="L83" s="144"/>
      <c r="M83" s="394"/>
      <c r="N83" s="80"/>
      <c r="O83" s="351"/>
      <c r="P83" s="354"/>
      <c r="Q83" s="351"/>
      <c r="R83" s="354"/>
      <c r="S83" s="332"/>
      <c r="T83" s="42"/>
      <c r="U83" s="378"/>
      <c r="V83" s="116" t="s">
        <v>199</v>
      </c>
      <c r="W83" s="140"/>
      <c r="X83" s="135"/>
      <c r="Y83" s="136"/>
      <c r="Z83" s="136"/>
      <c r="AA83" s="136"/>
      <c r="AB83" s="136"/>
      <c r="AC83" s="137" t="str">
        <f t="shared" ref="AC83" si="71" xml:space="preserve">
IF(U81="No","",
IF(AND(U81="No",Y83="",Z83="",AA83="",AB83=""),"",
IF(AND(U81="Sí",$W83&lt;&gt;"",COUNTA(X83:AB83)&lt;5),"Falta Valorar Control",
IF(AND(U81="Sí",$W83="",COUNTA(X83:AB83)=5),"Falta Valorar Control",
IF(AND(U81="Sí",$W83="",COUNTA(X83:AB83)&gt;=3),"Falta Valorar Control",
IF(AND(U81="No",W83=""),"",
IF(AND(U81="Sí",Y83="Sí",Z83="Sí",AA83="Sí",AB83="Sí"),"SUFICIENTE",
IF(AND(U81="Sí",Y83="No"),"DEFICIENTE",
IF(AND(U81="Sí",Z83="No"),"DEFICIENTE",
IF(AND(U81="Sí",AA83="No"),"DEFICIENTE",
IF(AND(U81="Sí",AB83="No"),"DEFICIENTE",
"")))))))))))</f>
        <v/>
      </c>
      <c r="AD83" s="382"/>
      <c r="AF83" s="351"/>
      <c r="AG83" s="354"/>
      <c r="AH83" s="351"/>
      <c r="AI83" s="354"/>
      <c r="AJ83" s="332"/>
    </row>
    <row r="84" spans="1:36" ht="12" customHeight="1">
      <c r="A84" s="365"/>
      <c r="B84" s="368"/>
      <c r="C84" s="368"/>
      <c r="D84" s="371"/>
      <c r="E84" s="391"/>
      <c r="F84" s="397"/>
      <c r="G84" s="375"/>
      <c r="H84"/>
      <c r="I84" s="385"/>
      <c r="J84" s="338"/>
      <c r="K84" s="340"/>
      <c r="L84" s="144"/>
      <c r="M84" s="394"/>
      <c r="N84" s="80"/>
      <c r="O84" s="351"/>
      <c r="P84" s="354"/>
      <c r="Q84" s="351"/>
      <c r="R84" s="354"/>
      <c r="S84" s="332"/>
      <c r="T84" s="42"/>
      <c r="U84" s="378"/>
      <c r="V84" s="116" t="s">
        <v>200</v>
      </c>
      <c r="W84" s="140"/>
      <c r="X84" s="135"/>
      <c r="Y84" s="136"/>
      <c r="Z84" s="136"/>
      <c r="AA84" s="136"/>
      <c r="AB84" s="136"/>
      <c r="AC84" s="137" t="str">
        <f t="shared" ref="AC84" si="72" xml:space="preserve">
IF(U81="No","",
IF(AND(U81="No",Y84="",Z84="",AA84="",AB84=""),"",
IF(AND(U81="Sí",$W84&lt;&gt;"",COUNTA(X84:AB84)&lt;5),"Falta Valorar Control",
IF(AND(U81="Sí",$W84="",COUNTA(X84:AB84)=5),"Falta Valorar Control",
IF(AND(U81="Sí",$W84="",COUNTA(X84:AB84)&gt;=3),"Falta Valorar Control",
IF(AND(U81="No",W84=""),"",
IF(AND(U81="Sí",Y84="Sí",Z84="Sí",AA84="Sí",AB84="Sí"),"SUFICIENTE",
IF(AND(U81="Sí",Y84="No"),"DEFICIENTE",
IF(AND(U81="Sí",Z84="No"),"DEFICIENTE",
IF(AND(U81="Sí",AA84="No"),"DEFICIENTE",
IF(AND(U81="Sí",AB84="No"),"DEFICIENTE",
"")))))))))))</f>
        <v/>
      </c>
      <c r="AD84" s="382"/>
      <c r="AF84" s="351"/>
      <c r="AG84" s="354"/>
      <c r="AH84" s="351"/>
      <c r="AI84" s="354"/>
      <c r="AJ84" s="332"/>
    </row>
    <row r="85" spans="1:36" ht="12" customHeight="1" thickBot="1">
      <c r="A85" s="365"/>
      <c r="B85" s="368"/>
      <c r="C85" s="368"/>
      <c r="D85" s="371"/>
      <c r="E85" s="391"/>
      <c r="F85" s="397"/>
      <c r="G85" s="375"/>
      <c r="H85"/>
      <c r="I85" s="386"/>
      <c r="J85" s="339"/>
      <c r="K85" s="341"/>
      <c r="L85" s="144"/>
      <c r="M85" s="394"/>
      <c r="N85" s="80"/>
      <c r="O85" s="351"/>
      <c r="P85" s="354"/>
      <c r="Q85" s="351"/>
      <c r="R85" s="354"/>
      <c r="S85" s="332"/>
      <c r="T85" s="42"/>
      <c r="U85" s="379"/>
      <c r="V85" s="117" t="s">
        <v>201</v>
      </c>
      <c r="W85" s="148"/>
      <c r="X85" s="138"/>
      <c r="Y85" s="139"/>
      <c r="Z85" s="139"/>
      <c r="AA85" s="139"/>
      <c r="AB85" s="139"/>
      <c r="AC85" s="137" t="str">
        <f t="shared" ref="AC85" si="73" xml:space="preserve">
IF(U81="No","",
IF(AND(U81="No",Y85="",Z85="",AA85="",AB85=""),"",
IF(AND(U81="Sí",$W85&lt;&gt;"",COUNTA(X85:AB85)&lt;5),"Falta Valorar Control",
IF(AND(U81="Sí",$W85="",COUNTA(X85:AB85)=5),"Falta Valorar Control",
IF(AND(U81="Sí",$W85="",COUNTA(X85:AB85)&gt;=3),"Falta Valorar Control",
IF(AND(U81="No",W85=""),"",
IF(AND(U81="Sí",Y85="Sí",Z85="Sí",AA85="Sí",AB85="Sí"),"SUFICIENTE",
IF(AND(U81="Sí",Y85="No"),"DEFICIENTE",
IF(AND(U81="Sí",Z85="No"),"DEFICIENTE",
IF(AND(U81="Sí",AA85="No"),"DEFICIENTE",
IF(AND(U81="Sí",AB85="No"),"DEFICIENTE",
"")))))))))))</f>
        <v/>
      </c>
      <c r="AD85" s="382"/>
      <c r="AF85" s="351"/>
      <c r="AG85" s="354"/>
      <c r="AH85" s="351"/>
      <c r="AI85" s="354"/>
      <c r="AJ85" s="332"/>
    </row>
    <row r="86" spans="1:36" ht="12" customHeight="1" thickBot="1">
      <c r="A86" s="365"/>
      <c r="B86" s="368"/>
      <c r="C86" s="368"/>
      <c r="D86" s="371"/>
      <c r="E86" s="391"/>
      <c r="F86" s="397"/>
      <c r="G86" s="375"/>
      <c r="H86"/>
      <c r="I86" s="384" t="s">
        <v>617</v>
      </c>
      <c r="J86" s="342" t="s">
        <v>111</v>
      </c>
      <c r="K86" s="343" t="s">
        <v>589</v>
      </c>
      <c r="L86" s="144"/>
      <c r="M86" s="394"/>
      <c r="N86" s="80"/>
      <c r="O86" s="351"/>
      <c r="P86" s="354"/>
      <c r="Q86" s="351"/>
      <c r="R86" s="354"/>
      <c r="S86" s="332"/>
      <c r="T86" s="42"/>
      <c r="U86" s="377" t="s">
        <v>590</v>
      </c>
      <c r="V86" s="115" t="s">
        <v>202</v>
      </c>
      <c r="W86" s="141" t="s">
        <v>619</v>
      </c>
      <c r="X86" s="133" t="s">
        <v>594</v>
      </c>
      <c r="Y86" s="134" t="s">
        <v>590</v>
      </c>
      <c r="Z86" s="134" t="s">
        <v>590</v>
      </c>
      <c r="AA86" s="134" t="s">
        <v>590</v>
      </c>
      <c r="AB86" s="134" t="s">
        <v>590</v>
      </c>
      <c r="AC86" s="118" t="str">
        <f t="shared" ref="AC86" si="74" xml:space="preserve">
IF(U86="No","",
IF(AND(U86="No",Y86="",Z86="",AA86="",AB86=""),"",
IF(AND(U86="Sí",$W86=""),"Falta Valorar Control",
IF(AND(U86="Sí",$W86&lt;&gt;"",COUNTA(X86:AB86)&lt;5),"Falta Valorar Control",
IF(AND(U86="No",W86=""),"",
IF(AND(U86="Sí",Y86="Sí",Z86="Sí",AA86="Sí",AB86="Sí"),"SUFICIENTE",
IF(AND(U86="Sí",Y86="No"),"DEFICIENTE",
IF(AND(U86="Sí",Z86="No"),"DEFICIENTE",
IF(AND(U86="Sí",AA86="No"),"DEFICIENTE",
IF(AND(U86="Sí",AB86="No"),"DEFICIENTE",
""))))))))))</f>
        <v>SUFICIENTE</v>
      </c>
      <c r="AD86" s="382"/>
      <c r="AF86" s="351"/>
      <c r="AG86" s="354"/>
      <c r="AH86" s="351"/>
      <c r="AI86" s="354"/>
      <c r="AJ86" s="332"/>
    </row>
    <row r="87" spans="1:36" ht="12" customHeight="1" thickBot="1">
      <c r="A87" s="365"/>
      <c r="B87" s="368"/>
      <c r="C87" s="368"/>
      <c r="D87" s="371"/>
      <c r="E87" s="391"/>
      <c r="F87" s="397"/>
      <c r="G87" s="375"/>
      <c r="H87"/>
      <c r="I87" s="385"/>
      <c r="J87" s="338"/>
      <c r="K87" s="340"/>
      <c r="L87" s="144"/>
      <c r="M87" s="394"/>
      <c r="N87" s="80"/>
      <c r="O87" s="351"/>
      <c r="P87" s="354"/>
      <c r="Q87" s="351"/>
      <c r="R87" s="354"/>
      <c r="S87" s="332"/>
      <c r="T87" s="42"/>
      <c r="U87" s="378"/>
      <c r="V87" s="116" t="s">
        <v>203</v>
      </c>
      <c r="W87" s="140" t="s">
        <v>620</v>
      </c>
      <c r="X87" s="133" t="s">
        <v>594</v>
      </c>
      <c r="Y87" s="134" t="s">
        <v>590</v>
      </c>
      <c r="Z87" s="134" t="s">
        <v>590</v>
      </c>
      <c r="AA87" s="134" t="s">
        <v>590</v>
      </c>
      <c r="AB87" s="134" t="s">
        <v>590</v>
      </c>
      <c r="AC87" s="137" t="str">
        <f t="shared" ref="AC87" si="75" xml:space="preserve">
IF(U86="No","",
IF(AND(U86="No",Y87="",Z87="",AA87="",AB87=""),"",
IF(AND(U86="Sí",$W87&lt;&gt;"",COUNTA(X87:AB87)&lt;5),"Falta Valorar Control",
IF(AND(U86="Sí",$W87="",COUNTA(X87:AB87)=5),"Falta Valorar Control",
IF(AND(U86="Sí",$W87="",COUNTA(X87:AB87)&gt;=3),"Falta Valorar Control",
IF(AND(U86="No",W87=""),"",
IF(AND(U86="Sí",Y87="Sí",Z87="Sí",AA87="Sí",AB87="Sí"),"SUFICIENTE",
IF(AND(U86="Sí",Y87="No"),"DEFICIENTE",
IF(AND(U86="Sí",Z87="No"),"DEFICIENTE",
IF(AND(U86="Sí",AA87="No"),"DEFICIENTE",
IF(AND(U86="Sí",AB87="No"),"DEFICIENTE",
"")))))))))))</f>
        <v>SUFICIENTE</v>
      </c>
      <c r="AD87" s="382"/>
      <c r="AF87" s="351"/>
      <c r="AG87" s="354"/>
      <c r="AH87" s="351"/>
      <c r="AI87" s="354"/>
      <c r="AJ87" s="332"/>
    </row>
    <row r="88" spans="1:36" ht="12" customHeight="1">
      <c r="A88" s="365"/>
      <c r="B88" s="368"/>
      <c r="C88" s="368"/>
      <c r="D88" s="371"/>
      <c r="E88" s="391"/>
      <c r="F88" s="397"/>
      <c r="G88" s="375"/>
      <c r="H88"/>
      <c r="I88" s="385"/>
      <c r="J88" s="338"/>
      <c r="K88" s="340"/>
      <c r="L88" s="144"/>
      <c r="M88" s="394"/>
      <c r="N88" s="80"/>
      <c r="O88" s="351"/>
      <c r="P88" s="354"/>
      <c r="Q88" s="351"/>
      <c r="R88" s="354"/>
      <c r="S88" s="332"/>
      <c r="T88" s="42"/>
      <c r="U88" s="378"/>
      <c r="V88" s="116" t="s">
        <v>204</v>
      </c>
      <c r="W88" s="140" t="s">
        <v>621</v>
      </c>
      <c r="X88" s="133" t="s">
        <v>594</v>
      </c>
      <c r="Y88" s="134" t="s">
        <v>590</v>
      </c>
      <c r="Z88" s="134" t="s">
        <v>590</v>
      </c>
      <c r="AA88" s="134" t="s">
        <v>590</v>
      </c>
      <c r="AB88" s="134" t="s">
        <v>590</v>
      </c>
      <c r="AC88" s="137" t="str">
        <f t="shared" ref="AC88" si="76" xml:space="preserve">
IF(U86="No","",
IF(AND(U86="No",Y88="",Z88="",AA88="",AB88=""),"",
IF(AND(U86="Sí",$W88&lt;&gt;"",COUNTA(X88:AB88)&lt;5),"Falta Valorar Control",
IF(AND(U86="Sí",$W88="",COUNTA(X88:AB88)=5),"Falta Valorar Control",
IF(AND(U86="Sí",$W88="",COUNTA(X88:AB88)&gt;=3),"Falta Valorar Control",
IF(AND(U86="No",W88=""),"",
IF(AND(U86="Sí",Y88="Sí",Z88="Sí",AA88="Sí",AB88="Sí"),"SUFICIENTE",
IF(AND(U86="Sí",Y88="No"),"DEFICIENTE",
IF(AND(U86="Sí",Z88="No"),"DEFICIENTE",
IF(AND(U86="Sí",AA88="No"),"DEFICIENTE",
IF(AND(U86="Sí",AB88="No"),"DEFICIENTE",
"")))))))))))</f>
        <v>SUFICIENTE</v>
      </c>
      <c r="AD88" s="382"/>
      <c r="AF88" s="351"/>
      <c r="AG88" s="354"/>
      <c r="AH88" s="351"/>
      <c r="AI88" s="354"/>
      <c r="AJ88" s="332"/>
    </row>
    <row r="89" spans="1:36" ht="12" customHeight="1">
      <c r="A89" s="365"/>
      <c r="B89" s="368"/>
      <c r="C89" s="368"/>
      <c r="D89" s="371"/>
      <c r="E89" s="391"/>
      <c r="F89" s="397"/>
      <c r="G89" s="375"/>
      <c r="H89"/>
      <c r="I89" s="385"/>
      <c r="J89" s="338"/>
      <c r="K89" s="340"/>
      <c r="L89" s="144"/>
      <c r="M89" s="394"/>
      <c r="N89" s="80"/>
      <c r="O89" s="351"/>
      <c r="P89" s="354"/>
      <c r="Q89" s="351"/>
      <c r="R89" s="354"/>
      <c r="S89" s="332"/>
      <c r="T89" s="42"/>
      <c r="U89" s="378"/>
      <c r="V89" s="116" t="s">
        <v>205</v>
      </c>
      <c r="W89" s="140"/>
      <c r="X89" s="135"/>
      <c r="Y89" s="136"/>
      <c r="Z89" s="136"/>
      <c r="AA89" s="136"/>
      <c r="AB89" s="136"/>
      <c r="AC89" s="137" t="str">
        <f t="shared" ref="AC89" si="77" xml:space="preserve">
IF(U86="No","",
IF(AND(U86="No",Y89="",Z89="",AA89="",AB89=""),"",
IF(AND(U86="Sí",$W89&lt;&gt;"",COUNTA(X89:AB89)&lt;5),"Falta Valorar Control",
IF(AND(U86="Sí",$W89="",COUNTA(X89:AB89)=5),"Falta Valorar Control",
IF(AND(U86="Sí",$W89="",COUNTA(X89:AB89)&gt;=3),"Falta Valorar Control",
IF(AND(U86="No",W89=""),"",
IF(AND(U86="Sí",Y89="Sí",Z89="Sí",AA89="Sí",AB89="Sí"),"SUFICIENTE",
IF(AND(U86="Sí",Y89="No"),"DEFICIENTE",
IF(AND(U86="Sí",Z89="No"),"DEFICIENTE",
IF(AND(U86="Sí",AA89="No"),"DEFICIENTE",
IF(AND(U86="Sí",AB89="No"),"DEFICIENTE",
"")))))))))))</f>
        <v/>
      </c>
      <c r="AD89" s="382"/>
      <c r="AF89" s="351"/>
      <c r="AG89" s="354"/>
      <c r="AH89" s="351"/>
      <c r="AI89" s="354"/>
      <c r="AJ89" s="332"/>
    </row>
    <row r="90" spans="1:36" ht="12" customHeight="1" thickBot="1">
      <c r="A90" s="365"/>
      <c r="B90" s="368"/>
      <c r="C90" s="368"/>
      <c r="D90" s="371"/>
      <c r="E90" s="391"/>
      <c r="F90" s="397"/>
      <c r="G90" s="375"/>
      <c r="H90"/>
      <c r="I90" s="386"/>
      <c r="J90" s="339"/>
      <c r="K90" s="341"/>
      <c r="L90" s="144"/>
      <c r="M90" s="394"/>
      <c r="N90" s="80"/>
      <c r="O90" s="351"/>
      <c r="P90" s="354"/>
      <c r="Q90" s="351"/>
      <c r="R90" s="354"/>
      <c r="S90" s="332"/>
      <c r="T90" s="42"/>
      <c r="U90" s="379"/>
      <c r="V90" s="117" t="s">
        <v>206</v>
      </c>
      <c r="W90" s="148"/>
      <c r="X90" s="138"/>
      <c r="Y90" s="139"/>
      <c r="Z90" s="139"/>
      <c r="AA90" s="139"/>
      <c r="AB90" s="139"/>
      <c r="AC90" s="137" t="str">
        <f t="shared" ref="AC90" si="78" xml:space="preserve">
IF(U86="No","",
IF(AND(U86="No",Y90="",Z90="",AA90="",AB90=""),"",
IF(AND(U86="Sí",$W90&lt;&gt;"",COUNTA(X90:AB90)&lt;5),"Falta Valorar Control",
IF(AND(U86="Sí",$W90="",COUNTA(X90:AB90)=5),"Falta Valorar Control",
IF(AND(U86="Sí",$W90="",COUNTA(X90:AB90)&gt;=3),"Falta Valorar Control",
IF(AND(U86="No",W90=""),"",
IF(AND(U86="Sí",Y90="Sí",Z90="Sí",AA90="Sí",AB90="Sí"),"SUFICIENTE",
IF(AND(U86="Sí",Y90="No"),"DEFICIENTE",
IF(AND(U86="Sí",Z90="No"),"DEFICIENTE",
IF(AND(U86="Sí",AA90="No"),"DEFICIENTE",
IF(AND(U86="Sí",AB90="No"),"DEFICIENTE",
"")))))))))))</f>
        <v/>
      </c>
      <c r="AD90" s="382"/>
      <c r="AF90" s="351"/>
      <c r="AG90" s="354"/>
      <c r="AH90" s="351"/>
      <c r="AI90" s="354"/>
      <c r="AJ90" s="332"/>
    </row>
    <row r="91" spans="1:36" ht="12" customHeight="1">
      <c r="A91" s="365"/>
      <c r="B91" s="368"/>
      <c r="C91" s="368"/>
      <c r="D91" s="371"/>
      <c r="E91" s="391"/>
      <c r="F91" s="397"/>
      <c r="G91" s="375"/>
      <c r="H91"/>
      <c r="I91" s="384" t="s">
        <v>662</v>
      </c>
      <c r="J91" s="342" t="s">
        <v>109</v>
      </c>
      <c r="K91" s="343" t="s">
        <v>589</v>
      </c>
      <c r="L91" s="144"/>
      <c r="M91" s="394"/>
      <c r="N91" s="80"/>
      <c r="O91" s="351"/>
      <c r="P91" s="354"/>
      <c r="Q91" s="351"/>
      <c r="R91" s="354"/>
      <c r="S91" s="332"/>
      <c r="T91" s="42"/>
      <c r="U91" s="377"/>
      <c r="V91" s="115" t="s">
        <v>207</v>
      </c>
      <c r="W91" s="141"/>
      <c r="X91" s="133"/>
      <c r="Y91" s="134"/>
      <c r="Z91" s="134"/>
      <c r="AA91" s="134"/>
      <c r="AB91" s="134"/>
      <c r="AC91" s="118" t="str">
        <f t="shared" ref="AC91" si="79" xml:space="preserve">
IF(U91="No","",
IF(AND(U91="No",Y91="",Z91="",AA91="",AB91=""),"",
IF(AND(U91="Sí",$W91=""),"Falta Valorar Control",
IF(AND(U91="Sí",$W91&lt;&gt;"",COUNTA(X91:AB91)&lt;5),"Falta Valorar Control",
IF(AND(U91="No",W91=""),"",
IF(AND(U91="Sí",Y91="Sí",Z91="Sí",AA91="Sí",AB91="Sí"),"SUFICIENTE",
IF(AND(U91="Sí",Y91="No"),"DEFICIENTE",
IF(AND(U91="Sí",Z91="No"),"DEFICIENTE",
IF(AND(U91="Sí",AA91="No"),"DEFICIENTE",
IF(AND(U91="Sí",AB91="No"),"DEFICIENTE",
""))))))))))</f>
        <v/>
      </c>
      <c r="AD91" s="382"/>
      <c r="AF91" s="351"/>
      <c r="AG91" s="354"/>
      <c r="AH91" s="351"/>
      <c r="AI91" s="354"/>
      <c r="AJ91" s="332"/>
    </row>
    <row r="92" spans="1:36" ht="12" customHeight="1">
      <c r="A92" s="365"/>
      <c r="B92" s="368"/>
      <c r="C92" s="368"/>
      <c r="D92" s="371"/>
      <c r="E92" s="391"/>
      <c r="F92" s="397"/>
      <c r="G92" s="375"/>
      <c r="H92"/>
      <c r="I92" s="385"/>
      <c r="J92" s="338"/>
      <c r="K92" s="340"/>
      <c r="L92" s="144"/>
      <c r="M92" s="394"/>
      <c r="N92" s="80"/>
      <c r="O92" s="351"/>
      <c r="P92" s="354"/>
      <c r="Q92" s="351"/>
      <c r="R92" s="354"/>
      <c r="S92" s="332"/>
      <c r="T92" s="42"/>
      <c r="U92" s="378"/>
      <c r="V92" s="116" t="s">
        <v>208</v>
      </c>
      <c r="W92" s="140"/>
      <c r="X92" s="135"/>
      <c r="Y92" s="136"/>
      <c r="Z92" s="136"/>
      <c r="AA92" s="136"/>
      <c r="AB92" s="136"/>
      <c r="AC92" s="137" t="str">
        <f t="shared" ref="AC92" si="80" xml:space="preserve">
IF(U91="No","",
IF(AND(U91="No",Y92="",Z92="",AA92="",AB92=""),"",
IF(AND(U91="Sí",$W92&lt;&gt;"",COUNTA(X92:AB92)&lt;5),"Falta Valorar Control",
IF(AND(U91="Sí",$W92="",COUNTA(X92:AB92)=5),"Falta Valorar Control",
IF(AND(U91="Sí",$W92="",COUNTA(X92:AB92)&gt;=3),"Falta Valorar Control",
IF(AND(U91="No",W92=""),"",
IF(AND(U91="Sí",Y92="Sí",Z92="Sí",AA92="Sí",AB92="Sí"),"SUFICIENTE",
IF(AND(U91="Sí",Y92="No"),"DEFICIENTE",
IF(AND(U91="Sí",Z92="No"),"DEFICIENTE",
IF(AND(U91="Sí",AA92="No"),"DEFICIENTE",
IF(AND(U91="Sí",AB92="No"),"DEFICIENTE",
"")))))))))))</f>
        <v/>
      </c>
      <c r="AD92" s="382"/>
      <c r="AF92" s="351"/>
      <c r="AG92" s="354"/>
      <c r="AH92" s="351"/>
      <c r="AI92" s="354"/>
      <c r="AJ92" s="332"/>
    </row>
    <row r="93" spans="1:36" ht="12" customHeight="1">
      <c r="A93" s="365"/>
      <c r="B93" s="368"/>
      <c r="C93" s="368"/>
      <c r="D93" s="371"/>
      <c r="E93" s="391"/>
      <c r="F93" s="397"/>
      <c r="G93" s="375"/>
      <c r="H93"/>
      <c r="I93" s="385"/>
      <c r="J93" s="338"/>
      <c r="K93" s="340"/>
      <c r="L93" s="144"/>
      <c r="M93" s="394"/>
      <c r="N93" s="80"/>
      <c r="O93" s="351"/>
      <c r="P93" s="354"/>
      <c r="Q93" s="351"/>
      <c r="R93" s="354"/>
      <c r="S93" s="332"/>
      <c r="T93" s="42"/>
      <c r="U93" s="378"/>
      <c r="V93" s="116" t="s">
        <v>209</v>
      </c>
      <c r="W93" s="140"/>
      <c r="X93" s="135"/>
      <c r="Y93" s="136"/>
      <c r="Z93" s="136"/>
      <c r="AA93" s="136"/>
      <c r="AB93" s="136"/>
      <c r="AC93" s="137" t="str">
        <f t="shared" ref="AC93" si="81" xml:space="preserve">
IF(U91="No","",
IF(AND(U91="No",Y93="",Z93="",AA93="",AB93=""),"",
IF(AND(U91="Sí",$W93&lt;&gt;"",COUNTA(X93:AB93)&lt;5),"Falta Valorar Control",
IF(AND(U91="Sí",$W93="",COUNTA(X93:AB93)=5),"Falta Valorar Control",
IF(AND(U91="Sí",$W93="",COUNTA(X93:AB93)&gt;=3),"Falta Valorar Control",
IF(AND(U91="No",W93=""),"",
IF(AND(U91="Sí",Y93="Sí",Z93="Sí",AA93="Sí",AB93="Sí"),"SUFICIENTE",
IF(AND(U91="Sí",Y93="No"),"DEFICIENTE",
IF(AND(U91="Sí",Z93="No"),"DEFICIENTE",
IF(AND(U91="Sí",AA93="No"),"DEFICIENTE",
IF(AND(U91="Sí",AB93="No"),"DEFICIENTE",
"")))))))))))</f>
        <v/>
      </c>
      <c r="AD93" s="382"/>
      <c r="AF93" s="351"/>
      <c r="AG93" s="354"/>
      <c r="AH93" s="351"/>
      <c r="AI93" s="354"/>
      <c r="AJ93" s="332"/>
    </row>
    <row r="94" spans="1:36" ht="12" customHeight="1">
      <c r="A94" s="365"/>
      <c r="B94" s="368"/>
      <c r="C94" s="368"/>
      <c r="D94" s="371"/>
      <c r="E94" s="391"/>
      <c r="F94" s="397"/>
      <c r="G94" s="375"/>
      <c r="H94"/>
      <c r="I94" s="385"/>
      <c r="J94" s="338"/>
      <c r="K94" s="340"/>
      <c r="L94" s="144"/>
      <c r="M94" s="394"/>
      <c r="N94" s="80"/>
      <c r="O94" s="351"/>
      <c r="P94" s="354"/>
      <c r="Q94" s="351"/>
      <c r="R94" s="354"/>
      <c r="S94" s="332"/>
      <c r="T94" s="42"/>
      <c r="U94" s="378"/>
      <c r="V94" s="116" t="s">
        <v>210</v>
      </c>
      <c r="W94" s="140"/>
      <c r="X94" s="135"/>
      <c r="Y94" s="136"/>
      <c r="Z94" s="136"/>
      <c r="AA94" s="136"/>
      <c r="AB94" s="136"/>
      <c r="AC94" s="137" t="str">
        <f t="shared" ref="AC94" si="82" xml:space="preserve">
IF(U91="No","",
IF(AND(U91="No",Y94="",Z94="",AA94="",AB94=""),"",
IF(AND(U91="Sí",$W94&lt;&gt;"",COUNTA(X94:AB94)&lt;5),"Falta Valorar Control",
IF(AND(U91="Sí",$W94="",COUNTA(X94:AB94)=5),"Falta Valorar Control",
IF(AND(U91="Sí",$W94="",COUNTA(X94:AB94)&gt;=3),"Falta Valorar Control",
IF(AND(U91="No",W94=""),"",
IF(AND(U91="Sí",Y94="Sí",Z94="Sí",AA94="Sí",AB94="Sí"),"SUFICIENTE",
IF(AND(U91="Sí",Y94="No"),"DEFICIENTE",
IF(AND(U91="Sí",Z94="No"),"DEFICIENTE",
IF(AND(U91="Sí",AA94="No"),"DEFICIENTE",
IF(AND(U91="Sí",AB94="No"),"DEFICIENTE",
"")))))))))))</f>
        <v/>
      </c>
      <c r="AD94" s="382"/>
      <c r="AF94" s="351"/>
      <c r="AG94" s="354"/>
      <c r="AH94" s="351"/>
      <c r="AI94" s="354"/>
      <c r="AJ94" s="332"/>
    </row>
    <row r="95" spans="1:36" ht="12" customHeight="1" thickBot="1">
      <c r="A95" s="365"/>
      <c r="B95" s="368"/>
      <c r="C95" s="368"/>
      <c r="D95" s="371"/>
      <c r="E95" s="391"/>
      <c r="F95" s="397"/>
      <c r="G95" s="375"/>
      <c r="H95"/>
      <c r="I95" s="386"/>
      <c r="J95" s="339"/>
      <c r="K95" s="341"/>
      <c r="L95" s="144"/>
      <c r="M95" s="394"/>
      <c r="N95" s="80"/>
      <c r="O95" s="351"/>
      <c r="P95" s="354"/>
      <c r="Q95" s="351"/>
      <c r="R95" s="354"/>
      <c r="S95" s="332"/>
      <c r="T95" s="42"/>
      <c r="U95" s="379"/>
      <c r="V95" s="117" t="s">
        <v>211</v>
      </c>
      <c r="W95" s="148"/>
      <c r="X95" s="138"/>
      <c r="Y95" s="139"/>
      <c r="Z95" s="139"/>
      <c r="AA95" s="139"/>
      <c r="AB95" s="139"/>
      <c r="AC95" s="137" t="str">
        <f t="shared" ref="AC95" si="83" xml:space="preserve">
IF(U91="No","",
IF(AND(U91="No",Y95="",Z95="",AA95="",AB95=""),"",
IF(AND(U91="Sí",$W95&lt;&gt;"",COUNTA(X95:AB95)&lt;5),"Falta Valorar Control",
IF(AND(U91="Sí",$W95="",COUNTA(X95:AB95)=5),"Falta Valorar Control",
IF(AND(U91="Sí",$W95="",COUNTA(X95:AB95)&gt;=3),"Falta Valorar Control",
IF(AND(U91="No",W95=""),"",
IF(AND(U91="Sí",Y95="Sí",Z95="Sí",AA95="Sí",AB95="Sí"),"SUFICIENTE",
IF(AND(U91="Sí",Y95="No"),"DEFICIENTE",
IF(AND(U91="Sí",Z95="No"),"DEFICIENTE",
IF(AND(U91="Sí",AA95="No"),"DEFICIENTE",
IF(AND(U91="Sí",AB95="No"),"DEFICIENTE",
"")))))))))))</f>
        <v/>
      </c>
      <c r="AD95" s="382"/>
      <c r="AF95" s="351"/>
      <c r="AG95" s="354"/>
      <c r="AH95" s="351"/>
      <c r="AI95" s="354"/>
      <c r="AJ95" s="332"/>
    </row>
    <row r="96" spans="1:36" ht="12" customHeight="1">
      <c r="A96" s="365"/>
      <c r="B96" s="368"/>
      <c r="C96" s="368"/>
      <c r="D96" s="371"/>
      <c r="E96" s="391"/>
      <c r="F96" s="397"/>
      <c r="G96" s="375"/>
      <c r="H96"/>
      <c r="I96" s="384"/>
      <c r="J96" s="342"/>
      <c r="K96" s="343"/>
      <c r="L96" s="144"/>
      <c r="M96" s="394"/>
      <c r="N96" s="80"/>
      <c r="O96" s="351"/>
      <c r="P96" s="354"/>
      <c r="Q96" s="351"/>
      <c r="R96" s="354"/>
      <c r="S96" s="332"/>
      <c r="T96" s="42"/>
      <c r="U96" s="377"/>
      <c r="V96" s="115" t="s">
        <v>212</v>
      </c>
      <c r="W96" s="141"/>
      <c r="X96" s="133"/>
      <c r="Y96" s="134"/>
      <c r="Z96" s="134"/>
      <c r="AA96" s="134"/>
      <c r="AB96" s="134"/>
      <c r="AC96" s="118" t="str">
        <f t="shared" ref="AC96" si="84" xml:space="preserve">
IF(U96="No","",
IF(AND(U96="No",Y96="",Z96="",AA96="",AB96=""),"",
IF(AND(U96="Sí",$W96=""),"Falta Valorar Control",
IF(AND(U96="Sí",$W96&lt;&gt;"",COUNTA(X96:AB96)&lt;5),"Falta Valorar Control",
IF(AND(U96="No",W96=""),"",
IF(AND(U96="Sí",Y96="Sí",Z96="Sí",AA96="Sí",AB96="Sí"),"SUFICIENTE",
IF(AND(U96="Sí",Y96="No"),"DEFICIENTE",
IF(AND(U96="Sí",Z96="No"),"DEFICIENTE",
IF(AND(U96="Sí",AA96="No"),"DEFICIENTE",
IF(AND(U96="Sí",AB96="No"),"DEFICIENTE",
""))))))))))</f>
        <v/>
      </c>
      <c r="AD96" s="382"/>
      <c r="AF96" s="351"/>
      <c r="AG96" s="354"/>
      <c r="AH96" s="351"/>
      <c r="AI96" s="354"/>
      <c r="AJ96" s="332"/>
    </row>
    <row r="97" spans="1:36" ht="12" customHeight="1">
      <c r="A97" s="365"/>
      <c r="B97" s="368"/>
      <c r="C97" s="368"/>
      <c r="D97" s="371"/>
      <c r="E97" s="391"/>
      <c r="F97" s="397"/>
      <c r="G97" s="375"/>
      <c r="H97"/>
      <c r="I97" s="385"/>
      <c r="J97" s="338"/>
      <c r="K97" s="340"/>
      <c r="L97" s="144"/>
      <c r="M97" s="394"/>
      <c r="N97" s="80"/>
      <c r="O97" s="351"/>
      <c r="P97" s="354"/>
      <c r="Q97" s="351"/>
      <c r="R97" s="354"/>
      <c r="S97" s="332"/>
      <c r="T97" s="42"/>
      <c r="U97" s="378"/>
      <c r="V97" s="116" t="s">
        <v>213</v>
      </c>
      <c r="W97" s="140"/>
      <c r="X97" s="135"/>
      <c r="Y97" s="136"/>
      <c r="Z97" s="136"/>
      <c r="AA97" s="136"/>
      <c r="AB97" s="136"/>
      <c r="AC97" s="137" t="str">
        <f t="shared" ref="AC97" si="85" xml:space="preserve">
IF(U96="No","",
IF(AND(U96="No",Y97="",Z97="",AA97="",AB97=""),"",
IF(AND(U96="Sí",$W97&lt;&gt;"",COUNTA(X97:AB97)&lt;5),"Falta Valorar Control",
IF(AND(U96="Sí",$W97="",COUNTA(X97:AB97)=5),"Falta Valorar Control",
IF(AND(U96="Sí",$W97="",COUNTA(X97:AB97)&gt;=3),"Falta Valorar Control",
IF(AND(U96="No",W97=""),"",
IF(AND(U96="Sí",Y97="Sí",Z97="Sí",AA97="Sí",AB97="Sí"),"SUFICIENTE",
IF(AND(U96="Sí",Y97="No"),"DEFICIENTE",
IF(AND(U96="Sí",Z97="No"),"DEFICIENTE",
IF(AND(U96="Sí",AA97="No"),"DEFICIENTE",
IF(AND(U96="Sí",AB97="No"),"DEFICIENTE",
"")))))))))))</f>
        <v/>
      </c>
      <c r="AD97" s="382"/>
      <c r="AF97" s="351"/>
      <c r="AG97" s="354"/>
      <c r="AH97" s="351"/>
      <c r="AI97" s="354"/>
      <c r="AJ97" s="332"/>
    </row>
    <row r="98" spans="1:36" ht="12" customHeight="1">
      <c r="A98" s="365"/>
      <c r="B98" s="368"/>
      <c r="C98" s="368"/>
      <c r="D98" s="371"/>
      <c r="E98" s="391"/>
      <c r="F98" s="397"/>
      <c r="G98" s="375"/>
      <c r="H98"/>
      <c r="I98" s="385"/>
      <c r="J98" s="338"/>
      <c r="K98" s="340"/>
      <c r="L98" s="144"/>
      <c r="M98" s="394"/>
      <c r="N98" s="80"/>
      <c r="O98" s="351"/>
      <c r="P98" s="354"/>
      <c r="Q98" s="351"/>
      <c r="R98" s="354"/>
      <c r="S98" s="332"/>
      <c r="T98" s="42"/>
      <c r="U98" s="378"/>
      <c r="V98" s="116" t="s">
        <v>214</v>
      </c>
      <c r="W98" s="140"/>
      <c r="X98" s="135"/>
      <c r="Y98" s="136"/>
      <c r="Z98" s="136"/>
      <c r="AA98" s="136"/>
      <c r="AB98" s="136"/>
      <c r="AC98" s="137" t="str">
        <f t="shared" ref="AC98" si="86" xml:space="preserve">
IF(U96="No","",
IF(AND(U96="No",Y98="",Z98="",AA98="",AB98=""),"",
IF(AND(U96="Sí",$W98&lt;&gt;"",COUNTA(X98:AB98)&lt;5),"Falta Valorar Control",
IF(AND(U96="Sí",$W98="",COUNTA(X98:AB98)=5),"Falta Valorar Control",
IF(AND(U96="Sí",$W98="",COUNTA(X98:AB98)&gt;=3),"Falta Valorar Control",
IF(AND(U96="No",W98=""),"",
IF(AND(U96="Sí",Y98="Sí",Z98="Sí",AA98="Sí",AB98="Sí"),"SUFICIENTE",
IF(AND(U96="Sí",Y98="No"),"DEFICIENTE",
IF(AND(U96="Sí",Z98="No"),"DEFICIENTE",
IF(AND(U96="Sí",AA98="No"),"DEFICIENTE",
IF(AND(U96="Sí",AB98="No"),"DEFICIENTE",
"")))))))))))</f>
        <v/>
      </c>
      <c r="AD98" s="382"/>
      <c r="AF98" s="351"/>
      <c r="AG98" s="354"/>
      <c r="AH98" s="351"/>
      <c r="AI98" s="354"/>
      <c r="AJ98" s="332"/>
    </row>
    <row r="99" spans="1:36" ht="12" customHeight="1">
      <c r="A99" s="365"/>
      <c r="B99" s="368"/>
      <c r="C99" s="368"/>
      <c r="D99" s="371"/>
      <c r="E99" s="391"/>
      <c r="F99" s="397"/>
      <c r="G99" s="375"/>
      <c r="H99"/>
      <c r="I99" s="385"/>
      <c r="J99" s="338"/>
      <c r="K99" s="340"/>
      <c r="L99" s="144"/>
      <c r="M99" s="394"/>
      <c r="N99" s="80"/>
      <c r="O99" s="351"/>
      <c r="P99" s="354"/>
      <c r="Q99" s="351"/>
      <c r="R99" s="354"/>
      <c r="S99" s="332"/>
      <c r="T99" s="42"/>
      <c r="U99" s="378"/>
      <c r="V99" s="116" t="s">
        <v>215</v>
      </c>
      <c r="W99" s="140"/>
      <c r="X99" s="135"/>
      <c r="Y99" s="136"/>
      <c r="Z99" s="136"/>
      <c r="AA99" s="136"/>
      <c r="AB99" s="136"/>
      <c r="AC99" s="137" t="str">
        <f t="shared" ref="AC99" si="87" xml:space="preserve">
IF(U96="No","",
IF(AND(U96="No",Y99="",Z99="",AA99="",AB99=""),"",
IF(AND(U96="Sí",$W99&lt;&gt;"",COUNTA(X99:AB99)&lt;5),"Falta Valorar Control",
IF(AND(U96="Sí",$W99="",COUNTA(X99:AB99)=5),"Falta Valorar Control",
IF(AND(U96="Sí",$W99="",COUNTA(X99:AB99)&gt;=3),"Falta Valorar Control",
IF(AND(U96="No",W99=""),"",
IF(AND(U96="Sí",Y99="Sí",Z99="Sí",AA99="Sí",AB99="Sí"),"SUFICIENTE",
IF(AND(U96="Sí",Y99="No"),"DEFICIENTE",
IF(AND(U96="Sí",Z99="No"),"DEFICIENTE",
IF(AND(U96="Sí",AA99="No"),"DEFICIENTE",
IF(AND(U96="Sí",AB99="No"),"DEFICIENTE",
"")))))))))))</f>
        <v/>
      </c>
      <c r="AD99" s="382"/>
      <c r="AF99" s="351"/>
      <c r="AG99" s="354"/>
      <c r="AH99" s="351"/>
      <c r="AI99" s="354"/>
      <c r="AJ99" s="332"/>
    </row>
    <row r="100" spans="1:36" ht="12" customHeight="1" thickBot="1">
      <c r="A100" s="365"/>
      <c r="B100" s="368"/>
      <c r="C100" s="368"/>
      <c r="D100" s="371"/>
      <c r="E100" s="391"/>
      <c r="F100" s="397"/>
      <c r="G100" s="375"/>
      <c r="H100"/>
      <c r="I100" s="386"/>
      <c r="J100" s="339"/>
      <c r="K100" s="341"/>
      <c r="L100" s="144"/>
      <c r="M100" s="394"/>
      <c r="N100" s="80"/>
      <c r="O100" s="351"/>
      <c r="P100" s="354"/>
      <c r="Q100" s="351"/>
      <c r="R100" s="354"/>
      <c r="S100" s="332"/>
      <c r="T100" s="42"/>
      <c r="U100" s="379"/>
      <c r="V100" s="117" t="s">
        <v>216</v>
      </c>
      <c r="W100" s="148"/>
      <c r="X100" s="138"/>
      <c r="Y100" s="139"/>
      <c r="Z100" s="139"/>
      <c r="AA100" s="139"/>
      <c r="AB100" s="139"/>
      <c r="AC100" s="137" t="str">
        <f t="shared" ref="AC100" si="88" xml:space="preserve">
IF(U96="No","",
IF(AND(U96="No",Y100="",Z100="",AA100="",AB100=""),"",
IF(AND(U96="Sí",$W100&lt;&gt;"",COUNTA(X100:AB100)&lt;5),"Falta Valorar Control",
IF(AND(U96="Sí",$W100="",COUNTA(X100:AB100)=5),"Falta Valorar Control",
IF(AND(U96="Sí",$W100="",COUNTA(X100:AB100)&gt;=3),"Falta Valorar Control",
IF(AND(U96="No",W100=""),"",
IF(AND(U96="Sí",Y100="Sí",Z100="Sí",AA100="Sí",AB100="Sí"),"SUFICIENTE",
IF(AND(U96="Sí",Y100="No"),"DEFICIENTE",
IF(AND(U96="Sí",Z100="No"),"DEFICIENTE",
IF(AND(U96="Sí",AA100="No"),"DEFICIENTE",
IF(AND(U96="Sí",AB100="No"),"DEFICIENTE",
"")))))))))))</f>
        <v/>
      </c>
      <c r="AD100" s="382"/>
      <c r="AF100" s="351"/>
      <c r="AG100" s="354"/>
      <c r="AH100" s="351"/>
      <c r="AI100" s="354"/>
      <c r="AJ100" s="332"/>
    </row>
    <row r="101" spans="1:36" ht="12" customHeight="1">
      <c r="A101" s="365"/>
      <c r="B101" s="368"/>
      <c r="C101" s="368"/>
      <c r="D101" s="371"/>
      <c r="E101" s="391"/>
      <c r="F101" s="397"/>
      <c r="G101" s="375"/>
      <c r="H101"/>
      <c r="I101" s="384"/>
      <c r="J101" s="342"/>
      <c r="K101" s="343"/>
      <c r="L101" s="144"/>
      <c r="M101" s="394"/>
      <c r="O101" s="351"/>
      <c r="P101" s="354"/>
      <c r="Q101" s="351"/>
      <c r="R101" s="354"/>
      <c r="S101" s="332"/>
      <c r="T101" s="42"/>
      <c r="U101" s="377"/>
      <c r="V101" s="115" t="s">
        <v>217</v>
      </c>
      <c r="W101" s="141"/>
      <c r="X101" s="133"/>
      <c r="Y101" s="134"/>
      <c r="Z101" s="134"/>
      <c r="AA101" s="134"/>
      <c r="AB101" s="134"/>
      <c r="AC101" s="118" t="str">
        <f t="shared" ref="AC101" si="89" xml:space="preserve">
IF(U101="No","",
IF(AND(U101="No",Y101="",Z101="",AA101="",AB101=""),"",
IF(AND(U101="Sí",$W101=""),"Falta Valorar Control",
IF(AND(U101="Sí",$W101&lt;&gt;"",COUNTA(X101:AB101)&lt;5),"Falta Valorar Control",
IF(AND(U101="No",W101=""),"",
IF(AND(U101="Sí",Y101="Sí",Z101="Sí",AA101="Sí",AB101="Sí"),"SUFICIENTE",
IF(AND(U101="Sí",Y101="No"),"DEFICIENTE",
IF(AND(U101="Sí",Z101="No"),"DEFICIENTE",
IF(AND(U101="Sí",AA101="No"),"DEFICIENTE",
IF(AND(U101="Sí",AB101="No"),"DEFICIENTE",
""))))))))))</f>
        <v/>
      </c>
      <c r="AD101" s="382"/>
      <c r="AF101" s="351"/>
      <c r="AG101" s="354"/>
      <c r="AH101" s="351"/>
      <c r="AI101" s="354"/>
      <c r="AJ101" s="332"/>
    </row>
    <row r="102" spans="1:36" ht="12" customHeight="1">
      <c r="A102" s="365"/>
      <c r="B102" s="368"/>
      <c r="C102" s="368"/>
      <c r="D102" s="371"/>
      <c r="E102" s="391"/>
      <c r="F102" s="397"/>
      <c r="G102" s="375"/>
      <c r="H102"/>
      <c r="I102" s="385"/>
      <c r="J102" s="338"/>
      <c r="K102" s="340"/>
      <c r="L102" s="144"/>
      <c r="M102" s="394"/>
      <c r="N102" s="80"/>
      <c r="O102" s="351"/>
      <c r="P102" s="354"/>
      <c r="Q102" s="351"/>
      <c r="R102" s="354"/>
      <c r="S102" s="332"/>
      <c r="T102" s="42"/>
      <c r="U102" s="378"/>
      <c r="V102" s="116" t="s">
        <v>218</v>
      </c>
      <c r="W102" s="140"/>
      <c r="X102" s="135"/>
      <c r="Y102" s="136"/>
      <c r="Z102" s="136"/>
      <c r="AA102" s="136"/>
      <c r="AB102" s="136"/>
      <c r="AC102" s="137" t="str">
        <f t="shared" ref="AC102" si="90" xml:space="preserve">
IF(U101="No","",
IF(AND(U101="No",Y102="",Z102="",AA102="",AB102=""),"",
IF(AND(U101="Sí",$W102&lt;&gt;"",COUNTA(X102:AB102)&lt;5),"Falta Valorar Control",
IF(AND(U101="Sí",$W102="",COUNTA(X102:AB102)=5),"Falta Valorar Control",
IF(AND(U101="Sí",$W102="",COUNTA(X102:AB102)&gt;=3),"Falta Valorar Control",
IF(AND(U101="No",W102=""),"",
IF(AND(U101="Sí",Y102="Sí",Z102="Sí",AA102="Sí",AB102="Sí"),"SUFICIENTE",
IF(AND(U101="Sí",Y102="No"),"DEFICIENTE",
IF(AND(U101="Sí",Z102="No"),"DEFICIENTE",
IF(AND(U101="Sí",AA102="No"),"DEFICIENTE",
IF(AND(U101="Sí",AB102="No"),"DEFICIENTE",
"")))))))))))</f>
        <v/>
      </c>
      <c r="AD102" s="382"/>
      <c r="AF102" s="351"/>
      <c r="AG102" s="354"/>
      <c r="AH102" s="351"/>
      <c r="AI102" s="354"/>
      <c r="AJ102" s="332"/>
    </row>
    <row r="103" spans="1:36" ht="12" customHeight="1">
      <c r="A103" s="365"/>
      <c r="B103" s="368"/>
      <c r="C103" s="368"/>
      <c r="D103" s="371"/>
      <c r="E103" s="391"/>
      <c r="F103" s="397"/>
      <c r="G103" s="375"/>
      <c r="H103"/>
      <c r="I103" s="385"/>
      <c r="J103" s="338"/>
      <c r="K103" s="340"/>
      <c r="L103" s="144"/>
      <c r="M103" s="394"/>
      <c r="N103" s="80"/>
      <c r="O103" s="351"/>
      <c r="P103" s="354"/>
      <c r="Q103" s="351"/>
      <c r="R103" s="354"/>
      <c r="S103" s="332"/>
      <c r="T103" s="42"/>
      <c r="U103" s="378"/>
      <c r="V103" s="116" t="s">
        <v>219</v>
      </c>
      <c r="W103" s="140"/>
      <c r="X103" s="135"/>
      <c r="Y103" s="136"/>
      <c r="Z103" s="136"/>
      <c r="AA103" s="136"/>
      <c r="AB103" s="136"/>
      <c r="AC103" s="137" t="str">
        <f t="shared" ref="AC103" si="91" xml:space="preserve">
IF(U101="No","",
IF(AND(U101="No",Y103="",Z103="",AA103="",AB103=""),"",
IF(AND(U101="Sí",$W103&lt;&gt;"",COUNTA(X103:AB103)&lt;5),"Falta Valorar Control",
IF(AND(U101="Sí",$W103="",COUNTA(X103:AB103)=5),"Falta Valorar Control",
IF(AND(U101="Sí",$W103="",COUNTA(X103:AB103)&gt;=3),"Falta Valorar Control",
IF(AND(U101="No",W103=""),"",
IF(AND(U101="Sí",Y103="Sí",Z103="Sí",AA103="Sí",AB103="Sí"),"SUFICIENTE",
IF(AND(U101="Sí",Y103="No"),"DEFICIENTE",
IF(AND(U101="Sí",Z103="No"),"DEFICIENTE",
IF(AND(U101="Sí",AA103="No"),"DEFICIENTE",
IF(AND(U101="Sí",AB103="No"),"DEFICIENTE",
"")))))))))))</f>
        <v/>
      </c>
      <c r="AD103" s="382"/>
      <c r="AF103" s="351"/>
      <c r="AG103" s="354"/>
      <c r="AH103" s="351"/>
      <c r="AI103" s="354"/>
      <c r="AJ103" s="332"/>
    </row>
    <row r="104" spans="1:36" ht="12" customHeight="1">
      <c r="A104" s="365"/>
      <c r="B104" s="368"/>
      <c r="C104" s="368"/>
      <c r="D104" s="371"/>
      <c r="E104" s="391"/>
      <c r="F104" s="397"/>
      <c r="G104" s="375"/>
      <c r="H104"/>
      <c r="I104" s="385"/>
      <c r="J104" s="338"/>
      <c r="K104" s="340"/>
      <c r="L104" s="144"/>
      <c r="M104" s="394"/>
      <c r="N104" s="80"/>
      <c r="O104" s="351"/>
      <c r="P104" s="354"/>
      <c r="Q104" s="351"/>
      <c r="R104" s="354"/>
      <c r="S104" s="332"/>
      <c r="T104" s="42"/>
      <c r="U104" s="378"/>
      <c r="V104" s="116" t="s">
        <v>220</v>
      </c>
      <c r="W104" s="140"/>
      <c r="X104" s="135"/>
      <c r="Y104" s="136"/>
      <c r="Z104" s="136"/>
      <c r="AA104" s="136"/>
      <c r="AB104" s="136"/>
      <c r="AC104" s="137" t="str">
        <f t="shared" ref="AC104" si="92" xml:space="preserve">
IF(U101="No","",
IF(AND(U101="No",Y104="",Z104="",AA104="",AB104=""),"",
IF(AND(U101="Sí",$W104&lt;&gt;"",COUNTA(X104:AB104)&lt;5),"Falta Valorar Control",
IF(AND(U101="Sí",$W104="",COUNTA(X104:AB104)=5),"Falta Valorar Control",
IF(AND(U101="Sí",$W104="",COUNTA(X104:AB104)&gt;=3),"Falta Valorar Control",
IF(AND(U101="No",W104=""),"",
IF(AND(U101="Sí",Y104="Sí",Z104="Sí",AA104="Sí",AB104="Sí"),"SUFICIENTE",
IF(AND(U101="Sí",Y104="No"),"DEFICIENTE",
IF(AND(U101="Sí",Z104="No"),"DEFICIENTE",
IF(AND(U101="Sí",AA104="No"),"DEFICIENTE",
IF(AND(U101="Sí",AB104="No"),"DEFICIENTE",
"")))))))))))</f>
        <v/>
      </c>
      <c r="AD104" s="382"/>
      <c r="AF104" s="351"/>
      <c r="AG104" s="354"/>
      <c r="AH104" s="351"/>
      <c r="AI104" s="354"/>
      <c r="AJ104" s="332"/>
    </row>
    <row r="105" spans="1:36" ht="12" customHeight="1" thickBot="1">
      <c r="A105" s="366"/>
      <c r="B105" s="369"/>
      <c r="C105" s="369"/>
      <c r="D105" s="372"/>
      <c r="E105" s="392"/>
      <c r="F105" s="398"/>
      <c r="G105" s="376"/>
      <c r="H105"/>
      <c r="I105" s="387"/>
      <c r="J105" s="344"/>
      <c r="K105" s="345"/>
      <c r="L105" s="144"/>
      <c r="M105" s="395"/>
      <c r="N105" s="80"/>
      <c r="O105" s="352"/>
      <c r="P105" s="355"/>
      <c r="Q105" s="352"/>
      <c r="R105" s="355"/>
      <c r="S105" s="333"/>
      <c r="T105" s="42"/>
      <c r="U105" s="380"/>
      <c r="V105" s="149" t="s">
        <v>221</v>
      </c>
      <c r="W105" s="150"/>
      <c r="X105" s="151"/>
      <c r="Y105" s="152"/>
      <c r="Z105" s="152"/>
      <c r="AA105" s="152"/>
      <c r="AB105" s="152"/>
      <c r="AC105" s="153" t="str">
        <f t="shared" ref="AC105" si="93" xml:space="preserve">
IF(U101="No","",
IF(AND(U101="No",Y105="",Z105="",AA105="",AB105=""),"",
IF(AND(U101="Sí",$W105&lt;&gt;"",COUNTA(X105:AB105)&lt;5),"Falta Valorar Control",
IF(AND(U101="Sí",$W105="",COUNTA(X105:AB105)=5),"Falta Valorar Control",
IF(AND(U101="Sí",$W105="",COUNTA(X105:AB105)&gt;=3),"Falta Valorar Control",
IF(AND(U101="No",W105=""),"",
IF(AND(U101="Sí",Y105="Sí",Z105="Sí",AA105="Sí",AB105="Sí"),"SUFICIENTE",
IF(AND(U101="Sí",Y105="No"),"DEFICIENTE",
IF(AND(U101="Sí",Z105="No"),"DEFICIENTE",
IF(AND(U101="Sí",AA105="No"),"DEFICIENTE",
IF(AND(U101="Sí",AB105="No"),"DEFICIENTE",
"")))))))))))</f>
        <v/>
      </c>
      <c r="AD105" s="383"/>
      <c r="AF105" s="352"/>
      <c r="AG105" s="355"/>
      <c r="AH105" s="352"/>
      <c r="AI105" s="355"/>
      <c r="AJ105" s="333"/>
    </row>
    <row r="106" spans="1:36" ht="12" customHeight="1" thickTop="1">
      <c r="A106" s="364" t="s">
        <v>75</v>
      </c>
      <c r="B106" s="388" t="s">
        <v>622</v>
      </c>
      <c r="C106" s="388" t="s">
        <v>623</v>
      </c>
      <c r="D106" s="389" t="s">
        <v>624</v>
      </c>
      <c r="E106" s="390" t="s">
        <v>625</v>
      </c>
      <c r="F106" s="396" t="s">
        <v>7</v>
      </c>
      <c r="G106" s="399"/>
      <c r="H106"/>
      <c r="I106" s="400" t="s">
        <v>626</v>
      </c>
      <c r="J106" s="401" t="s">
        <v>114</v>
      </c>
      <c r="K106" s="402" t="s">
        <v>589</v>
      </c>
      <c r="L106" s="144"/>
      <c r="M106" s="393" t="s">
        <v>658</v>
      </c>
      <c r="N106" s="80"/>
      <c r="O106" s="350">
        <v>9</v>
      </c>
      <c r="P106" s="353" t="str">
        <f t="shared" ref="P106" si="94">IF(O106="","",IF(O106&lt;3,"Remota",IF(O106&lt;5,"Inusual",IF(O106&lt;7,"Probable",IF(O106&lt;9,"Muy Probable","Recurrente")))))</f>
        <v>Recurrente</v>
      </c>
      <c r="Q106" s="350">
        <v>3</v>
      </c>
      <c r="R106" s="353" t="str">
        <f t="shared" ref="R106" si="95">IF(Q106="","",IF(Q106&lt;3,"Menor",IF(Q106&lt;5,"Bajo",IF(Q106&lt;7,"Moderado",IF(Q106&lt;9,"Grave","Catastrófico")))))</f>
        <v>Bajo</v>
      </c>
      <c r="S106" s="331" t="str">
        <f t="shared" ref="S106" si="96">IF(O106="","Aun no se determina",IF(AND(O106&lt;=5,Q106&lt;=5),"Controlado",
IF(AND(O106&gt;5,Q106&lt;=5),"Atención Periódica",
IF(AND(O106&lt;=5,Q106&gt;5),"Seguimiento",
IF(AND(O106&gt;=5,Q106&gt;=5),"Atención Inmediata",
0)))))</f>
        <v>Atención Periódica</v>
      </c>
      <c r="T106" s="42"/>
      <c r="U106" s="377" t="s">
        <v>590</v>
      </c>
      <c r="V106" s="115" t="s">
        <v>222</v>
      </c>
      <c r="W106" s="141" t="s">
        <v>628</v>
      </c>
      <c r="X106" s="426" t="s">
        <v>594</v>
      </c>
      <c r="Y106" s="427" t="s">
        <v>590</v>
      </c>
      <c r="Z106" s="427" t="s">
        <v>590</v>
      </c>
      <c r="AA106" s="427" t="s">
        <v>590</v>
      </c>
      <c r="AB106" s="427" t="s">
        <v>590</v>
      </c>
      <c r="AC106" s="428" t="str">
        <f>IF(U106="No","",
IF(AND(U106="No",Y106="",Z106="",AA106="",AB106=""),"",
IF(AND(U106="Sí",$W106=""),"Falta Valorar Control",
IF(AND(U106="Sí",$W106&lt;&gt;"",COUNTA(X106:AB106)&lt;5),"Falta Valorar Control",
IF(AND(U106="No",W106=""),"",
IF(AND(U106="Sí",Y106="Sí",Z106="Sí",AA106="Sí",AB106="Sí"),"SUFICIENTE",
IF(AND(U106="Sí",Y106="No"),"DEFICIENTE",
IF(AND(U106="Sí",Z106="No"),"DEFICIENTE",
IF(AND(U106="Sí",AA106="No"),"DEFICIENTE",
IF(AND(U106="Sí",AB106="No"),"DEFICIENTE",
""))))))))))</f>
        <v>SUFICIENTE</v>
      </c>
      <c r="AD106" s="381" t="str">
        <f t="shared" ref="AD106" si="97" xml:space="preserve">
IF(AND(U106="",U111="",U116="",U121="",U126=""),"Favor de indicar si existen controles",
IF(COUNTIF(AC106:AC130,"Falta Valorar Control")&gt;=1,"Falta Describir o Valorar Control :)",
IF(OR(U106="No",U111="No",U116="No",U121="No",U126="No"),"DEFICIENTE",
IF(
COUNTIFS(AC106:AC130,"SUFICIENTE")/
(COUNTA(W106:W130)-(IF(U121="",COUNTA(W121:W125),0)+IF(U126="",COUNTA(W126:W130),0)+IF(U116="",COUNTA(W116:W120),0)+IF(U111="",COUNTA(W111:W115),0)+IF(U106="",COUNTA(W106:W110),0)))
=1,"SUFICIENTE",
IF(OR(AC106="Falta Valorar Control",AC111="Falta Valorar Control",AC116="Falta Valorar Control",AC121="Falta Valorar Control",AC126="Falta Valorar Control"),"Falta Describir o Valorar Control",
"DEFICIENTE")))))</f>
        <v>SUFICIENTE</v>
      </c>
      <c r="AE106" s="147">
        <f t="shared" ref="AE106" si="98">COUNTIFS(AC106:AC130,"SUFICIENTE")/
(COUNTA(W106:W130)-(IF(U121="",COUNTA(W121:W125),0)+IF(U126="",COUNTA(W126:W130),0)+IF(U116="",COUNTA(W116:W120),0)+IF(U111="",COUNTA(W111:W115),0)+IF(U106="",COUNTA(W106:W110),0)))</f>
        <v>1</v>
      </c>
      <c r="AF106" s="350">
        <v>9</v>
      </c>
      <c r="AG106" s="353" t="str">
        <f t="shared" ref="AG106" si="99">IF(AF106="","",IF(AF106&lt;3,"Remota",IF(AF106&lt;5,"Inusual",IF(AF106&lt;7,"Probable",IF(AF106&lt;9,"Muy Probable","Recurrente")))))</f>
        <v>Recurrente</v>
      </c>
      <c r="AH106" s="350">
        <v>3</v>
      </c>
      <c r="AI106" s="353" t="str">
        <f t="shared" ref="AI106" si="100">IF(AH106="","",IF(AH106&lt;3,"Menor",IF(AH106&lt;5,"Bajo",IF(AH106&lt;7,"Moderado",IF(AH106&lt;9,"Grave","Catastrófico")))))</f>
        <v>Bajo</v>
      </c>
      <c r="AJ106" s="331" t="str">
        <f t="shared" ref="AJ106" si="101">IF(AF106="","Aun no se determina",IF(AND(AF106&lt;=5,AH106&lt;=5),"Controlado",
IF(AND(AF106&gt;5,AH106&lt;=5),"Atención Periódica",
IF(AND(AF106&lt;=5,AH106&gt;5),"Seguimiento",
IF(AND(AF106&gt;=5,AH106&gt;=5),"Atención Inmediata",
0)))))</f>
        <v>Atención Periódica</v>
      </c>
    </row>
    <row r="107" spans="1:36" ht="12" customHeight="1">
      <c r="A107" s="365"/>
      <c r="B107" s="368"/>
      <c r="C107" s="368"/>
      <c r="D107" s="371"/>
      <c r="E107" s="391"/>
      <c r="F107" s="397"/>
      <c r="G107" s="375"/>
      <c r="H107"/>
      <c r="I107" s="385"/>
      <c r="J107" s="338"/>
      <c r="K107" s="340"/>
      <c r="L107" s="144"/>
      <c r="M107" s="394"/>
      <c r="N107" s="80"/>
      <c r="O107" s="351"/>
      <c r="P107" s="354"/>
      <c r="Q107" s="351"/>
      <c r="R107" s="354"/>
      <c r="S107" s="332"/>
      <c r="T107" s="42"/>
      <c r="U107" s="378"/>
      <c r="V107" s="116" t="s">
        <v>223</v>
      </c>
      <c r="W107" s="140"/>
      <c r="X107" s="429"/>
      <c r="Y107" s="430"/>
      <c r="Z107" s="430"/>
      <c r="AA107" s="430"/>
      <c r="AB107" s="430"/>
      <c r="AC107" s="431" t="str">
        <f>IF(U106="No","",
IF(AND(U106="No",Y107="",Z107="",AA107="",AB107=""),"",
IF(AND(U106="Sí",$W107&lt;&gt;"",COUNTA(X107:AB107)&lt;5),"Falta Valorar Control",
IF(AND(U106="Sí",$W107="",COUNTA(X107:AB107)=5),"Falta Valorar Control",
IF(AND(U106="Sí",$W107="",COUNTA(X107:AB107)&gt;=3),"Falta Valorar Control",
IF(AND(U106="No",W107=""),"",
IF(AND(U106="Sí",Y107="Sí",Z107="Sí",AA107="Sí",AB107="Sí"),"SUFICIENTE",
IF(AND(U106="Sí",Y107="No"),"DEFICIENTE",
IF(AND(U106="Sí",Z107="No"),"DEFICIENTE",
IF(AND(U106="Sí",AA107="No"),"DEFICIENTE",
IF(AND(U106="Sí",AB107="No"),"DEFICIENTE",
"")))))))))))</f>
        <v/>
      </c>
      <c r="AD107" s="382"/>
      <c r="AF107" s="351"/>
      <c r="AG107" s="354"/>
      <c r="AH107" s="351"/>
      <c r="AI107" s="354"/>
      <c r="AJ107" s="332"/>
    </row>
    <row r="108" spans="1:36" ht="12" customHeight="1">
      <c r="A108" s="365"/>
      <c r="B108" s="368"/>
      <c r="C108" s="368"/>
      <c r="D108" s="371"/>
      <c r="E108" s="391"/>
      <c r="F108" s="397"/>
      <c r="G108" s="375"/>
      <c r="H108"/>
      <c r="I108" s="385"/>
      <c r="J108" s="338"/>
      <c r="K108" s="340"/>
      <c r="L108" s="144"/>
      <c r="M108" s="394"/>
      <c r="N108" s="80"/>
      <c r="O108" s="351"/>
      <c r="P108" s="354"/>
      <c r="Q108" s="351"/>
      <c r="R108" s="354"/>
      <c r="S108" s="332"/>
      <c r="T108" s="42"/>
      <c r="U108" s="378"/>
      <c r="V108" s="116" t="s">
        <v>224</v>
      </c>
      <c r="W108" s="140"/>
      <c r="X108" s="429"/>
      <c r="Y108" s="430"/>
      <c r="Z108" s="430"/>
      <c r="AA108" s="430"/>
      <c r="AB108" s="430"/>
      <c r="AC108" s="431" t="str">
        <f>IF(U106="No","",
IF(AND(U106="No",Y108="",Z108="",AA108="",AB108=""),"",
IF(AND(U106="Sí",$W108&lt;&gt;"",COUNTA(X108:AB108)&lt;5),"Falta Valorar Control",
IF(AND(U106="Sí",$W108="",COUNTA(X108:AB108)=5),"Falta Valorar Control",
IF(AND(U106="Sí",$W108="",COUNTA(X108:AB108)&gt;=3),"Falta Valorar Control",
IF(AND(U106="No",W108=""),"",
IF(AND(U106="Sí",Y108="Sí",Z108="Sí",AA108="Sí",AB108="Sí"),"SUFICIENTE",
IF(AND(U106="Sí",Y108="No"),"DEFICIENTE",
IF(AND(U106="Sí",Z108="No"),"DEFICIENTE",
IF(AND(U106="Sí",AA108="No"),"DEFICIENTE",
IF(AND(U106="Sí",AB108="No"),"DEFICIENTE",
"")))))))))))</f>
        <v/>
      </c>
      <c r="AD108" s="382"/>
      <c r="AF108" s="351"/>
      <c r="AG108" s="354"/>
      <c r="AH108" s="351"/>
      <c r="AI108" s="354"/>
      <c r="AJ108" s="332"/>
    </row>
    <row r="109" spans="1:36" ht="12" customHeight="1">
      <c r="A109" s="365"/>
      <c r="B109" s="368"/>
      <c r="C109" s="368"/>
      <c r="D109" s="371"/>
      <c r="E109" s="391"/>
      <c r="F109" s="397"/>
      <c r="G109" s="375"/>
      <c r="H109"/>
      <c r="I109" s="385"/>
      <c r="J109" s="338"/>
      <c r="K109" s="340"/>
      <c r="L109" s="144"/>
      <c r="M109" s="394"/>
      <c r="N109" s="80"/>
      <c r="O109" s="351"/>
      <c r="P109" s="354"/>
      <c r="Q109" s="351"/>
      <c r="R109" s="354"/>
      <c r="S109" s="332"/>
      <c r="T109" s="42"/>
      <c r="U109" s="378"/>
      <c r="V109" s="116" t="s">
        <v>225</v>
      </c>
      <c r="W109" s="140"/>
      <c r="X109" s="429"/>
      <c r="Y109" s="430"/>
      <c r="Z109" s="430"/>
      <c r="AA109" s="430"/>
      <c r="AB109" s="430"/>
      <c r="AC109" s="431" t="str">
        <f>IF(U106="No","",
IF(AND(U106="No",Y109="",Z109="",AA109="",AB109=""),"",
IF(AND(U106="Sí",$W109&lt;&gt;"",COUNTA(X109:AB109)&lt;5),"Falta Valorar Control",
IF(AND(U106="Sí",$W109="",COUNTA(X109:AB109)=5),"Falta Valorar Control",
IF(AND(U106="Sí",$W109="",COUNTA(X109:AB109)&gt;=3),"Falta Valorar Control",
IF(AND(U106="No",W109=""),"",
IF(AND(U106="Sí",Y109="Sí",Z109="Sí",AA109="Sí",AB109="Sí"),"SUFICIENTE",
IF(AND(U106="Sí",Y109="No"),"DEFICIENTE",
IF(AND(U106="Sí",Z109="No"),"DEFICIENTE",
IF(AND(U106="Sí",AA109="No"),"DEFICIENTE",
IF(AND(U106="Sí",AB109="No"),"DEFICIENTE",
"")))))))))))</f>
        <v/>
      </c>
      <c r="AD109" s="382"/>
      <c r="AF109" s="351"/>
      <c r="AG109" s="354"/>
      <c r="AH109" s="351"/>
      <c r="AI109" s="354"/>
      <c r="AJ109" s="332"/>
    </row>
    <row r="110" spans="1:36" ht="12" customHeight="1" thickBot="1">
      <c r="A110" s="365"/>
      <c r="B110" s="368"/>
      <c r="C110" s="368"/>
      <c r="D110" s="371"/>
      <c r="E110" s="391"/>
      <c r="F110" s="397"/>
      <c r="G110" s="375"/>
      <c r="H110"/>
      <c r="I110" s="386"/>
      <c r="J110" s="339"/>
      <c r="K110" s="341"/>
      <c r="L110" s="144"/>
      <c r="M110" s="394"/>
      <c r="N110" s="80"/>
      <c r="O110" s="351"/>
      <c r="P110" s="354"/>
      <c r="Q110" s="351"/>
      <c r="R110" s="354"/>
      <c r="S110" s="332"/>
      <c r="T110" s="42"/>
      <c r="U110" s="379"/>
      <c r="V110" s="117" t="s">
        <v>226</v>
      </c>
      <c r="W110" s="148"/>
      <c r="X110" s="432"/>
      <c r="Y110" s="433"/>
      <c r="Z110" s="433"/>
      <c r="AA110" s="433"/>
      <c r="AB110" s="433"/>
      <c r="AC110" s="431" t="str">
        <f>IF(U106="No","",
IF(AND(U106="No",Y110="",Z110="",AA110="",AB110=""),"",
IF(AND(U106="Sí",$W110&lt;&gt;"",COUNTA(X110:AB110)&lt;5),"Falta Valorar Control",
IF(AND(U106="Sí",$W110="",COUNTA(X110:AB110)=5),"Falta Valorar Control",
IF(AND(U106="Sí",$W110="",COUNTA(X110:AB110)&gt;=3),"Falta Valorar Control",
IF(AND(U106="No",W110=""),"",
IF(AND(U106="Sí",Y110="Sí",Z110="Sí",AA110="Sí",AB110="Sí"),"SUFICIENTE",
IF(AND(U106="Sí",Y110="No"),"DEFICIENTE",
IF(AND(U106="Sí",Z110="No"),"DEFICIENTE",
IF(AND(U106="Sí",AA110="No"),"DEFICIENTE",
IF(AND(U106="Sí",AB110="No"),"DEFICIENTE",
"")))))))))))</f>
        <v/>
      </c>
      <c r="AD110" s="382"/>
      <c r="AF110" s="351"/>
      <c r="AG110" s="354"/>
      <c r="AH110" s="351"/>
      <c r="AI110" s="354"/>
      <c r="AJ110" s="332"/>
    </row>
    <row r="111" spans="1:36" ht="12" customHeight="1">
      <c r="A111" s="365"/>
      <c r="B111" s="368"/>
      <c r="C111" s="368"/>
      <c r="D111" s="371"/>
      <c r="E111" s="391"/>
      <c r="F111" s="397"/>
      <c r="G111" s="375"/>
      <c r="H111"/>
      <c r="I111" s="384" t="s">
        <v>627</v>
      </c>
      <c r="J111" s="342" t="s">
        <v>111</v>
      </c>
      <c r="K111" s="343" t="s">
        <v>587</v>
      </c>
      <c r="L111" s="144"/>
      <c r="M111" s="394"/>
      <c r="N111" s="80"/>
      <c r="O111" s="351"/>
      <c r="P111" s="354"/>
      <c r="Q111" s="351"/>
      <c r="R111" s="354"/>
      <c r="S111" s="332"/>
      <c r="T111" s="42"/>
      <c r="U111" s="377" t="s">
        <v>590</v>
      </c>
      <c r="V111" s="115" t="s">
        <v>227</v>
      </c>
      <c r="W111" s="141" t="s">
        <v>629</v>
      </c>
      <c r="X111" s="426" t="s">
        <v>594</v>
      </c>
      <c r="Y111" s="427" t="s">
        <v>590</v>
      </c>
      <c r="Z111" s="427" t="s">
        <v>590</v>
      </c>
      <c r="AA111" s="427" t="s">
        <v>590</v>
      </c>
      <c r="AB111" s="427" t="s">
        <v>590</v>
      </c>
      <c r="AC111" s="428" t="str">
        <f>IF(U111="No","",
IF(AND(U111="No",Y111="",Z111="",AA111="",AB111=""),"",
IF(AND(U111="Sí",$W111=""),"Falta Valorar Control",
IF(AND(U111="Sí",$W111&lt;&gt;"",COUNTA(X111:AB111)&lt;5),"Falta Valorar Control",
IF(AND(U111="No",W111=""),"",
IF(AND(U111="Sí",Y111="Sí",Z111="Sí",AA111="Sí",AB111="Sí"),"SUFICIENTE",
IF(AND(U111="Sí",Y111="No"),"DEFICIENTE",
IF(AND(U111="Sí",Z111="No"),"DEFICIENTE",
IF(AND(U111="Sí",AA111="No"),"DEFICIENTE",
IF(AND(U111="Sí",AB111="No"),"DEFICIENTE",
""))))))))))</f>
        <v>SUFICIENTE</v>
      </c>
      <c r="AD111" s="382"/>
      <c r="AF111" s="351"/>
      <c r="AG111" s="354"/>
      <c r="AH111" s="351"/>
      <c r="AI111" s="354"/>
      <c r="AJ111" s="332"/>
    </row>
    <row r="112" spans="1:36" ht="12" customHeight="1">
      <c r="A112" s="365"/>
      <c r="B112" s="368"/>
      <c r="C112" s="368"/>
      <c r="D112" s="371"/>
      <c r="E112" s="391"/>
      <c r="F112" s="397"/>
      <c r="G112" s="375"/>
      <c r="H112"/>
      <c r="I112" s="385"/>
      <c r="J112" s="338"/>
      <c r="K112" s="340"/>
      <c r="L112" s="144"/>
      <c r="M112" s="394"/>
      <c r="N112" s="80"/>
      <c r="O112" s="351"/>
      <c r="P112" s="354"/>
      <c r="Q112" s="351"/>
      <c r="R112" s="354"/>
      <c r="S112" s="332"/>
      <c r="T112" s="42"/>
      <c r="U112" s="378"/>
      <c r="V112" s="116" t="s">
        <v>228</v>
      </c>
      <c r="W112" s="140"/>
      <c r="X112" s="135"/>
      <c r="Y112" s="136"/>
      <c r="Z112" s="136"/>
      <c r="AA112" s="136"/>
      <c r="AB112" s="136"/>
      <c r="AC112" s="137" t="str">
        <f t="shared" ref="AC112" si="102" xml:space="preserve">
IF(U111="No","",
IF(AND(U111="No",Y112="",Z112="",AA112="",AB112=""),"",
IF(AND(U111="Sí",$W112&lt;&gt;"",COUNTA(X112:AB112)&lt;5),"Falta Valorar Control",
IF(AND(U111="Sí",$W112="",COUNTA(X112:AB112)=5),"Falta Valorar Control",
IF(AND(U111="Sí",$W112="",COUNTA(X112:AB112)&gt;=3),"Falta Valorar Control",
IF(AND(U111="No",W112=""),"",
IF(AND(U111="Sí",Y112="Sí",Z112="Sí",AA112="Sí",AB112="Sí"),"SUFICIENTE",
IF(AND(U111="Sí",Y112="No"),"DEFICIENTE",
IF(AND(U111="Sí",Z112="No"),"DEFICIENTE",
IF(AND(U111="Sí",AA112="No"),"DEFICIENTE",
IF(AND(U111="Sí",AB112="No"),"DEFICIENTE",
"")))))))))))</f>
        <v/>
      </c>
      <c r="AD112" s="382"/>
      <c r="AF112" s="351"/>
      <c r="AG112" s="354"/>
      <c r="AH112" s="351"/>
      <c r="AI112" s="354"/>
      <c r="AJ112" s="332"/>
    </row>
    <row r="113" spans="1:36" ht="12" customHeight="1">
      <c r="A113" s="365"/>
      <c r="B113" s="368"/>
      <c r="C113" s="368"/>
      <c r="D113" s="371"/>
      <c r="E113" s="391"/>
      <c r="F113" s="397"/>
      <c r="G113" s="375"/>
      <c r="H113"/>
      <c r="I113" s="385"/>
      <c r="J113" s="338"/>
      <c r="K113" s="340"/>
      <c r="L113" s="144"/>
      <c r="M113" s="394"/>
      <c r="N113" s="80"/>
      <c r="O113" s="351"/>
      <c r="P113" s="354"/>
      <c r="Q113" s="351"/>
      <c r="R113" s="354"/>
      <c r="S113" s="332"/>
      <c r="T113" s="42"/>
      <c r="U113" s="378"/>
      <c r="V113" s="116" t="s">
        <v>229</v>
      </c>
      <c r="W113" s="140"/>
      <c r="X113" s="135"/>
      <c r="Y113" s="136"/>
      <c r="Z113" s="136"/>
      <c r="AA113" s="136"/>
      <c r="AB113" s="136"/>
      <c r="AC113" s="137" t="str">
        <f t="shared" ref="AC113" si="103" xml:space="preserve">
IF(U111="No","",
IF(AND(U111="No",Y113="",Z113="",AA113="",AB113=""),"",
IF(AND(U111="Sí",$W113&lt;&gt;"",COUNTA(X113:AB113)&lt;5),"Falta Valorar Control",
IF(AND(U111="Sí",$W113="",COUNTA(X113:AB113)=5),"Falta Valorar Control",
IF(AND(U111="Sí",$W113="",COUNTA(X113:AB113)&gt;=3),"Falta Valorar Control",
IF(AND(U111="No",W113=""),"",
IF(AND(U111="Sí",Y113="Sí",Z113="Sí",AA113="Sí",AB113="Sí"),"SUFICIENTE",
IF(AND(U111="Sí",Y113="No"),"DEFICIENTE",
IF(AND(U111="Sí",Z113="No"),"DEFICIENTE",
IF(AND(U111="Sí",AA113="No"),"DEFICIENTE",
IF(AND(U111="Sí",AB113="No"),"DEFICIENTE",
"")))))))))))</f>
        <v/>
      </c>
      <c r="AD113" s="382"/>
      <c r="AF113" s="351"/>
      <c r="AG113" s="354"/>
      <c r="AH113" s="351"/>
      <c r="AI113" s="354"/>
      <c r="AJ113" s="332"/>
    </row>
    <row r="114" spans="1:36" ht="12" customHeight="1">
      <c r="A114" s="365"/>
      <c r="B114" s="368"/>
      <c r="C114" s="368"/>
      <c r="D114" s="371"/>
      <c r="E114" s="391"/>
      <c r="F114" s="397"/>
      <c r="G114" s="375"/>
      <c r="H114"/>
      <c r="I114" s="385"/>
      <c r="J114" s="338"/>
      <c r="K114" s="340"/>
      <c r="L114" s="144"/>
      <c r="M114" s="394"/>
      <c r="N114" s="80"/>
      <c r="O114" s="351"/>
      <c r="P114" s="354"/>
      <c r="Q114" s="351"/>
      <c r="R114" s="354"/>
      <c r="S114" s="332"/>
      <c r="T114" s="42"/>
      <c r="U114" s="378"/>
      <c r="V114" s="116" t="s">
        <v>230</v>
      </c>
      <c r="W114" s="140"/>
      <c r="X114" s="135"/>
      <c r="Y114" s="136"/>
      <c r="Z114" s="136"/>
      <c r="AA114" s="136"/>
      <c r="AB114" s="136"/>
      <c r="AC114" s="137" t="str">
        <f t="shared" ref="AC114" si="104" xml:space="preserve">
IF(U111="No","",
IF(AND(U111="No",Y114="",Z114="",AA114="",AB114=""),"",
IF(AND(U111="Sí",$W114&lt;&gt;"",COUNTA(X114:AB114)&lt;5),"Falta Valorar Control",
IF(AND(U111="Sí",$W114="",COUNTA(X114:AB114)=5),"Falta Valorar Control",
IF(AND(U111="Sí",$W114="",COUNTA(X114:AB114)&gt;=3),"Falta Valorar Control",
IF(AND(U111="No",W114=""),"",
IF(AND(U111="Sí",Y114="Sí",Z114="Sí",AA114="Sí",AB114="Sí"),"SUFICIENTE",
IF(AND(U111="Sí",Y114="No"),"DEFICIENTE",
IF(AND(U111="Sí",Z114="No"),"DEFICIENTE",
IF(AND(U111="Sí",AA114="No"),"DEFICIENTE",
IF(AND(U111="Sí",AB114="No"),"DEFICIENTE",
"")))))))))))</f>
        <v/>
      </c>
      <c r="AD114" s="382"/>
      <c r="AF114" s="351"/>
      <c r="AG114" s="354"/>
      <c r="AH114" s="351"/>
      <c r="AI114" s="354"/>
      <c r="AJ114" s="332"/>
    </row>
    <row r="115" spans="1:36" ht="12" customHeight="1" thickBot="1">
      <c r="A115" s="365"/>
      <c r="B115" s="368"/>
      <c r="C115" s="368"/>
      <c r="D115" s="371"/>
      <c r="E115" s="391"/>
      <c r="F115" s="397"/>
      <c r="G115" s="375"/>
      <c r="H115"/>
      <c r="I115" s="386"/>
      <c r="J115" s="339"/>
      <c r="K115" s="341"/>
      <c r="L115" s="144"/>
      <c r="M115" s="394"/>
      <c r="N115" s="80"/>
      <c r="O115" s="351"/>
      <c r="P115" s="354"/>
      <c r="Q115" s="351"/>
      <c r="R115" s="354"/>
      <c r="S115" s="332"/>
      <c r="T115" s="42"/>
      <c r="U115" s="379"/>
      <c r="V115" s="117" t="s">
        <v>231</v>
      </c>
      <c r="W115" s="148"/>
      <c r="X115" s="138"/>
      <c r="Y115" s="139"/>
      <c r="Z115" s="139"/>
      <c r="AA115" s="139"/>
      <c r="AB115" s="139"/>
      <c r="AC115" s="137" t="str">
        <f t="shared" ref="AC115" si="105" xml:space="preserve">
IF(U111="No","",
IF(AND(U111="No",Y115="",Z115="",AA115="",AB115=""),"",
IF(AND(U111="Sí",$W115&lt;&gt;"",COUNTA(X115:AB115)&lt;5),"Falta Valorar Control",
IF(AND(U111="Sí",$W115="",COUNTA(X115:AB115)=5),"Falta Valorar Control",
IF(AND(U111="Sí",$W115="",COUNTA(X115:AB115)&gt;=3),"Falta Valorar Control",
IF(AND(U111="No",W115=""),"",
IF(AND(U111="Sí",Y115="Sí",Z115="Sí",AA115="Sí",AB115="Sí"),"SUFICIENTE",
IF(AND(U111="Sí",Y115="No"),"DEFICIENTE",
IF(AND(U111="Sí",Z115="No"),"DEFICIENTE",
IF(AND(U111="Sí",AA115="No"),"DEFICIENTE",
IF(AND(U111="Sí",AB115="No"),"DEFICIENTE",
"")))))))))))</f>
        <v/>
      </c>
      <c r="AD115" s="382"/>
      <c r="AF115" s="351"/>
      <c r="AG115" s="354"/>
      <c r="AH115" s="351"/>
      <c r="AI115" s="354"/>
      <c r="AJ115" s="332"/>
    </row>
    <row r="116" spans="1:36" ht="12" customHeight="1">
      <c r="A116" s="365"/>
      <c r="B116" s="368"/>
      <c r="C116" s="368"/>
      <c r="D116" s="371"/>
      <c r="E116" s="391"/>
      <c r="F116" s="397"/>
      <c r="G116" s="375"/>
      <c r="H116"/>
      <c r="I116" s="384"/>
      <c r="J116" s="342"/>
      <c r="K116" s="343"/>
      <c r="L116" s="144"/>
      <c r="M116" s="394"/>
      <c r="N116" s="80"/>
      <c r="O116" s="351"/>
      <c r="P116" s="354"/>
      <c r="Q116" s="351"/>
      <c r="R116" s="354"/>
      <c r="S116" s="332"/>
      <c r="T116" s="42"/>
      <c r="U116" s="377"/>
      <c r="V116" s="115" t="s">
        <v>232</v>
      </c>
      <c r="W116" s="141"/>
      <c r="X116" s="133"/>
      <c r="Y116" s="134"/>
      <c r="Z116" s="134"/>
      <c r="AA116" s="134"/>
      <c r="AB116" s="134"/>
      <c r="AC116" s="118" t="str">
        <f t="shared" ref="AC116" si="106" xml:space="preserve">
IF(U116="No","",
IF(AND(U116="No",Y116="",Z116="",AA116="",AB116=""),"",
IF(AND(U116="Sí",$W116=""),"Falta Valorar Control",
IF(AND(U116="Sí",$W116&lt;&gt;"",COUNTA(X116:AB116)&lt;5),"Falta Valorar Control",
IF(AND(U116="No",W116=""),"",
IF(AND(U116="Sí",Y116="Sí",Z116="Sí",AA116="Sí",AB116="Sí"),"SUFICIENTE",
IF(AND(U116="Sí",Y116="No"),"DEFICIENTE",
IF(AND(U116="Sí",Z116="No"),"DEFICIENTE",
IF(AND(U116="Sí",AA116="No"),"DEFICIENTE",
IF(AND(U116="Sí",AB116="No"),"DEFICIENTE",
""))))))))))</f>
        <v/>
      </c>
      <c r="AD116" s="382"/>
      <c r="AF116" s="351"/>
      <c r="AG116" s="354"/>
      <c r="AH116" s="351"/>
      <c r="AI116" s="354"/>
      <c r="AJ116" s="332"/>
    </row>
    <row r="117" spans="1:36" ht="12" customHeight="1">
      <c r="A117" s="365"/>
      <c r="B117" s="368"/>
      <c r="C117" s="368"/>
      <c r="D117" s="371"/>
      <c r="E117" s="391"/>
      <c r="F117" s="397"/>
      <c r="G117" s="375"/>
      <c r="H117"/>
      <c r="I117" s="385"/>
      <c r="J117" s="338"/>
      <c r="K117" s="340"/>
      <c r="L117" s="144"/>
      <c r="M117" s="394"/>
      <c r="N117" s="80"/>
      <c r="O117" s="351"/>
      <c r="P117" s="354"/>
      <c r="Q117" s="351"/>
      <c r="R117" s="354"/>
      <c r="S117" s="332"/>
      <c r="T117" s="42"/>
      <c r="U117" s="378"/>
      <c r="V117" s="116" t="s">
        <v>233</v>
      </c>
      <c r="W117" s="140"/>
      <c r="X117" s="135"/>
      <c r="Y117" s="136"/>
      <c r="Z117" s="136"/>
      <c r="AA117" s="136"/>
      <c r="AB117" s="136"/>
      <c r="AC117" s="137" t="str">
        <f t="shared" ref="AC117" si="107" xml:space="preserve">
IF(U116="No","",
IF(AND(U116="No",Y117="",Z117="",AA117="",AB117=""),"",
IF(AND(U116="Sí",$W117&lt;&gt;"",COUNTA(X117:AB117)&lt;5),"Falta Valorar Control",
IF(AND(U116="Sí",$W117="",COUNTA(X117:AB117)=5),"Falta Valorar Control",
IF(AND(U116="Sí",$W117="",COUNTA(X117:AB117)&gt;=3),"Falta Valorar Control",
IF(AND(U116="No",W117=""),"",
IF(AND(U116="Sí",Y117="Sí",Z117="Sí",AA117="Sí",AB117="Sí"),"SUFICIENTE",
IF(AND(U116="Sí",Y117="No"),"DEFICIENTE",
IF(AND(U116="Sí",Z117="No"),"DEFICIENTE",
IF(AND(U116="Sí",AA117="No"),"DEFICIENTE",
IF(AND(U116="Sí",AB117="No"),"DEFICIENTE",
"")))))))))))</f>
        <v/>
      </c>
      <c r="AD117" s="382"/>
      <c r="AF117" s="351"/>
      <c r="AG117" s="354"/>
      <c r="AH117" s="351"/>
      <c r="AI117" s="354"/>
      <c r="AJ117" s="332"/>
    </row>
    <row r="118" spans="1:36" ht="12" customHeight="1">
      <c r="A118" s="365"/>
      <c r="B118" s="368"/>
      <c r="C118" s="368"/>
      <c r="D118" s="371"/>
      <c r="E118" s="391"/>
      <c r="F118" s="397"/>
      <c r="G118" s="375"/>
      <c r="H118"/>
      <c r="I118" s="385"/>
      <c r="J118" s="338"/>
      <c r="K118" s="340"/>
      <c r="L118" s="144"/>
      <c r="M118" s="394"/>
      <c r="N118" s="80"/>
      <c r="O118" s="351"/>
      <c r="P118" s="354"/>
      <c r="Q118" s="351"/>
      <c r="R118" s="354"/>
      <c r="S118" s="332"/>
      <c r="T118" s="42"/>
      <c r="U118" s="378"/>
      <c r="V118" s="116" t="s">
        <v>234</v>
      </c>
      <c r="W118" s="140"/>
      <c r="X118" s="135"/>
      <c r="Y118" s="136"/>
      <c r="Z118" s="136"/>
      <c r="AA118" s="136"/>
      <c r="AB118" s="136"/>
      <c r="AC118" s="137" t="str">
        <f t="shared" ref="AC118" si="108" xml:space="preserve">
IF(U116="No","",
IF(AND(U116="No",Y118="",Z118="",AA118="",AB118=""),"",
IF(AND(U116="Sí",$W118&lt;&gt;"",COUNTA(X118:AB118)&lt;5),"Falta Valorar Control",
IF(AND(U116="Sí",$W118="",COUNTA(X118:AB118)=5),"Falta Valorar Control",
IF(AND(U116="Sí",$W118="",COUNTA(X118:AB118)&gt;=3),"Falta Valorar Control",
IF(AND(U116="No",W118=""),"",
IF(AND(U116="Sí",Y118="Sí",Z118="Sí",AA118="Sí",AB118="Sí"),"SUFICIENTE",
IF(AND(U116="Sí",Y118="No"),"DEFICIENTE",
IF(AND(U116="Sí",Z118="No"),"DEFICIENTE",
IF(AND(U116="Sí",AA118="No"),"DEFICIENTE",
IF(AND(U116="Sí",AB118="No"),"DEFICIENTE",
"")))))))))))</f>
        <v/>
      </c>
      <c r="AD118" s="382"/>
      <c r="AF118" s="351"/>
      <c r="AG118" s="354"/>
      <c r="AH118" s="351"/>
      <c r="AI118" s="354"/>
      <c r="AJ118" s="332"/>
    </row>
    <row r="119" spans="1:36" ht="12" customHeight="1">
      <c r="A119" s="365"/>
      <c r="B119" s="368"/>
      <c r="C119" s="368"/>
      <c r="D119" s="371"/>
      <c r="E119" s="391"/>
      <c r="F119" s="397"/>
      <c r="G119" s="375"/>
      <c r="H119"/>
      <c r="I119" s="385"/>
      <c r="J119" s="338"/>
      <c r="K119" s="340"/>
      <c r="L119" s="144"/>
      <c r="M119" s="394"/>
      <c r="N119" s="80"/>
      <c r="O119" s="351"/>
      <c r="P119" s="354"/>
      <c r="Q119" s="351"/>
      <c r="R119" s="354"/>
      <c r="S119" s="332"/>
      <c r="T119" s="42"/>
      <c r="U119" s="378"/>
      <c r="V119" s="116" t="s">
        <v>235</v>
      </c>
      <c r="W119" s="140"/>
      <c r="X119" s="135"/>
      <c r="Y119" s="136"/>
      <c r="Z119" s="136"/>
      <c r="AA119" s="136"/>
      <c r="AB119" s="136"/>
      <c r="AC119" s="137" t="str">
        <f t="shared" ref="AC119" si="109" xml:space="preserve">
IF(U116="No","",
IF(AND(U116="No",Y119="",Z119="",AA119="",AB119=""),"",
IF(AND(U116="Sí",$W119&lt;&gt;"",COUNTA(X119:AB119)&lt;5),"Falta Valorar Control",
IF(AND(U116="Sí",$W119="",COUNTA(X119:AB119)=5),"Falta Valorar Control",
IF(AND(U116="Sí",$W119="",COUNTA(X119:AB119)&gt;=3),"Falta Valorar Control",
IF(AND(U116="No",W119=""),"",
IF(AND(U116="Sí",Y119="Sí",Z119="Sí",AA119="Sí",AB119="Sí"),"SUFICIENTE",
IF(AND(U116="Sí",Y119="No"),"DEFICIENTE",
IF(AND(U116="Sí",Z119="No"),"DEFICIENTE",
IF(AND(U116="Sí",AA119="No"),"DEFICIENTE",
IF(AND(U116="Sí",AB119="No"),"DEFICIENTE",
"")))))))))))</f>
        <v/>
      </c>
      <c r="AD119" s="382"/>
      <c r="AF119" s="351"/>
      <c r="AG119" s="354"/>
      <c r="AH119" s="351"/>
      <c r="AI119" s="354"/>
      <c r="AJ119" s="332"/>
    </row>
    <row r="120" spans="1:36" ht="12" customHeight="1" thickBot="1">
      <c r="A120" s="365"/>
      <c r="B120" s="368"/>
      <c r="C120" s="368"/>
      <c r="D120" s="371"/>
      <c r="E120" s="391"/>
      <c r="F120" s="397"/>
      <c r="G120" s="375"/>
      <c r="H120"/>
      <c r="I120" s="386"/>
      <c r="J120" s="339"/>
      <c r="K120" s="341"/>
      <c r="L120" s="144"/>
      <c r="M120" s="394"/>
      <c r="N120" s="80"/>
      <c r="O120" s="351"/>
      <c r="P120" s="354"/>
      <c r="Q120" s="351"/>
      <c r="R120" s="354"/>
      <c r="S120" s="332"/>
      <c r="T120" s="42"/>
      <c r="U120" s="379"/>
      <c r="V120" s="117" t="s">
        <v>236</v>
      </c>
      <c r="W120" s="148"/>
      <c r="X120" s="138"/>
      <c r="Y120" s="139"/>
      <c r="Z120" s="139"/>
      <c r="AA120" s="139"/>
      <c r="AB120" s="139"/>
      <c r="AC120" s="137" t="str">
        <f t="shared" ref="AC120" si="110" xml:space="preserve">
IF(U116="No","",
IF(AND(U116="No",Y120="",Z120="",AA120="",AB120=""),"",
IF(AND(U116="Sí",$W120&lt;&gt;"",COUNTA(X120:AB120)&lt;5),"Falta Valorar Control",
IF(AND(U116="Sí",$W120="",COUNTA(X120:AB120)=5),"Falta Valorar Control",
IF(AND(U116="Sí",$W120="",COUNTA(X120:AB120)&gt;=3),"Falta Valorar Control",
IF(AND(U116="No",W120=""),"",
IF(AND(U116="Sí",Y120="Sí",Z120="Sí",AA120="Sí",AB120="Sí"),"SUFICIENTE",
IF(AND(U116="Sí",Y120="No"),"DEFICIENTE",
IF(AND(U116="Sí",Z120="No"),"DEFICIENTE",
IF(AND(U116="Sí",AA120="No"),"DEFICIENTE",
IF(AND(U116="Sí",AB120="No"),"DEFICIENTE",
"")))))))))))</f>
        <v/>
      </c>
      <c r="AD120" s="382"/>
      <c r="AF120" s="351"/>
      <c r="AG120" s="354"/>
      <c r="AH120" s="351"/>
      <c r="AI120" s="354"/>
      <c r="AJ120" s="332"/>
    </row>
    <row r="121" spans="1:36" ht="12" customHeight="1">
      <c r="A121" s="365"/>
      <c r="B121" s="368"/>
      <c r="C121" s="368"/>
      <c r="D121" s="371"/>
      <c r="E121" s="391"/>
      <c r="F121" s="397"/>
      <c r="G121" s="375"/>
      <c r="H121"/>
      <c r="I121" s="384"/>
      <c r="J121" s="342"/>
      <c r="K121" s="343"/>
      <c r="L121" s="144"/>
      <c r="M121" s="394"/>
      <c r="N121" s="80"/>
      <c r="O121" s="351"/>
      <c r="P121" s="354"/>
      <c r="Q121" s="351"/>
      <c r="R121" s="354"/>
      <c r="S121" s="332"/>
      <c r="T121" s="42"/>
      <c r="U121" s="377"/>
      <c r="V121" s="115" t="s">
        <v>237</v>
      </c>
      <c r="W121" s="141"/>
      <c r="X121" s="133"/>
      <c r="Y121" s="134"/>
      <c r="Z121" s="134"/>
      <c r="AA121" s="134"/>
      <c r="AB121" s="134"/>
      <c r="AC121" s="118" t="str">
        <f t="shared" ref="AC121" si="111" xml:space="preserve">
IF(U121="No","",
IF(AND(U121="No",Y121="",Z121="",AA121="",AB121=""),"",
IF(AND(U121="Sí",$W121=""),"Falta Valorar Control",
IF(AND(U121="Sí",$W121&lt;&gt;"",COUNTA(X121:AB121)&lt;5),"Falta Valorar Control",
IF(AND(U121="No",W121=""),"",
IF(AND(U121="Sí",Y121="Sí",Z121="Sí",AA121="Sí",AB121="Sí"),"SUFICIENTE",
IF(AND(U121="Sí",Y121="No"),"DEFICIENTE",
IF(AND(U121="Sí",Z121="No"),"DEFICIENTE",
IF(AND(U121="Sí",AA121="No"),"DEFICIENTE",
IF(AND(U121="Sí",AB121="No"),"DEFICIENTE",
""))))))))))</f>
        <v/>
      </c>
      <c r="AD121" s="382"/>
      <c r="AF121" s="351"/>
      <c r="AG121" s="354"/>
      <c r="AH121" s="351"/>
      <c r="AI121" s="354"/>
      <c r="AJ121" s="332"/>
    </row>
    <row r="122" spans="1:36" ht="12" customHeight="1">
      <c r="A122" s="365"/>
      <c r="B122" s="368"/>
      <c r="C122" s="368"/>
      <c r="D122" s="371"/>
      <c r="E122" s="391"/>
      <c r="F122" s="397"/>
      <c r="G122" s="375"/>
      <c r="H122"/>
      <c r="I122" s="385"/>
      <c r="J122" s="338"/>
      <c r="K122" s="340"/>
      <c r="L122" s="144"/>
      <c r="M122" s="394"/>
      <c r="N122" s="80"/>
      <c r="O122" s="351"/>
      <c r="P122" s="354"/>
      <c r="Q122" s="351"/>
      <c r="R122" s="354"/>
      <c r="S122" s="332"/>
      <c r="T122" s="42"/>
      <c r="U122" s="378"/>
      <c r="V122" s="116" t="s">
        <v>238</v>
      </c>
      <c r="W122" s="140"/>
      <c r="X122" s="135"/>
      <c r="Y122" s="136"/>
      <c r="Z122" s="136"/>
      <c r="AA122" s="136"/>
      <c r="AB122" s="136"/>
      <c r="AC122" s="137" t="str">
        <f t="shared" ref="AC122" si="112" xml:space="preserve">
IF(U121="No","",
IF(AND(U121="No",Y122="",Z122="",AA122="",AB122=""),"",
IF(AND(U121="Sí",$W122&lt;&gt;"",COUNTA(X122:AB122)&lt;5),"Falta Valorar Control",
IF(AND(U121="Sí",$W122="",COUNTA(X122:AB122)=5),"Falta Valorar Control",
IF(AND(U121="Sí",$W122="",COUNTA(X122:AB122)&gt;=3),"Falta Valorar Control",
IF(AND(U121="No",W122=""),"",
IF(AND(U121="Sí",Y122="Sí",Z122="Sí",AA122="Sí",AB122="Sí"),"SUFICIENTE",
IF(AND(U121="Sí",Y122="No"),"DEFICIENTE",
IF(AND(U121="Sí",Z122="No"),"DEFICIENTE",
IF(AND(U121="Sí",AA122="No"),"DEFICIENTE",
IF(AND(U121="Sí",AB122="No"),"DEFICIENTE",
"")))))))))))</f>
        <v/>
      </c>
      <c r="AD122" s="382"/>
      <c r="AF122" s="351"/>
      <c r="AG122" s="354"/>
      <c r="AH122" s="351"/>
      <c r="AI122" s="354"/>
      <c r="AJ122" s="332"/>
    </row>
    <row r="123" spans="1:36" ht="12" customHeight="1">
      <c r="A123" s="365"/>
      <c r="B123" s="368"/>
      <c r="C123" s="368"/>
      <c r="D123" s="371"/>
      <c r="E123" s="391"/>
      <c r="F123" s="397"/>
      <c r="G123" s="375"/>
      <c r="H123"/>
      <c r="I123" s="385"/>
      <c r="J123" s="338"/>
      <c r="K123" s="340"/>
      <c r="L123" s="144"/>
      <c r="M123" s="394"/>
      <c r="N123" s="80"/>
      <c r="O123" s="351"/>
      <c r="P123" s="354"/>
      <c r="Q123" s="351"/>
      <c r="R123" s="354"/>
      <c r="S123" s="332"/>
      <c r="T123" s="42"/>
      <c r="U123" s="378"/>
      <c r="V123" s="116" t="s">
        <v>239</v>
      </c>
      <c r="W123" s="140"/>
      <c r="X123" s="135"/>
      <c r="Y123" s="136"/>
      <c r="Z123" s="136"/>
      <c r="AA123" s="136"/>
      <c r="AB123" s="136"/>
      <c r="AC123" s="137" t="str">
        <f t="shared" ref="AC123" si="113" xml:space="preserve">
IF(U121="No","",
IF(AND(U121="No",Y123="",Z123="",AA123="",AB123=""),"",
IF(AND(U121="Sí",$W123&lt;&gt;"",COUNTA(X123:AB123)&lt;5),"Falta Valorar Control",
IF(AND(U121="Sí",$W123="",COUNTA(X123:AB123)=5),"Falta Valorar Control",
IF(AND(U121="Sí",$W123="",COUNTA(X123:AB123)&gt;=3),"Falta Valorar Control",
IF(AND(U121="No",W123=""),"",
IF(AND(U121="Sí",Y123="Sí",Z123="Sí",AA123="Sí",AB123="Sí"),"SUFICIENTE",
IF(AND(U121="Sí",Y123="No"),"DEFICIENTE",
IF(AND(U121="Sí",Z123="No"),"DEFICIENTE",
IF(AND(U121="Sí",AA123="No"),"DEFICIENTE",
IF(AND(U121="Sí",AB123="No"),"DEFICIENTE",
"")))))))))))</f>
        <v/>
      </c>
      <c r="AD123" s="382"/>
      <c r="AF123" s="351"/>
      <c r="AG123" s="354"/>
      <c r="AH123" s="351"/>
      <c r="AI123" s="354"/>
      <c r="AJ123" s="332"/>
    </row>
    <row r="124" spans="1:36" ht="12" customHeight="1">
      <c r="A124" s="365"/>
      <c r="B124" s="368"/>
      <c r="C124" s="368"/>
      <c r="D124" s="371"/>
      <c r="E124" s="391"/>
      <c r="F124" s="397"/>
      <c r="G124" s="375"/>
      <c r="H124"/>
      <c r="I124" s="385"/>
      <c r="J124" s="338"/>
      <c r="K124" s="340"/>
      <c r="L124" s="144"/>
      <c r="M124" s="394"/>
      <c r="N124" s="80"/>
      <c r="O124" s="351"/>
      <c r="P124" s="354"/>
      <c r="Q124" s="351"/>
      <c r="R124" s="354"/>
      <c r="S124" s="332"/>
      <c r="T124" s="42"/>
      <c r="U124" s="378"/>
      <c r="V124" s="116" t="s">
        <v>240</v>
      </c>
      <c r="W124" s="140"/>
      <c r="X124" s="135"/>
      <c r="Y124" s="136"/>
      <c r="Z124" s="136"/>
      <c r="AA124" s="136"/>
      <c r="AB124" s="136"/>
      <c r="AC124" s="137" t="str">
        <f t="shared" ref="AC124" si="114" xml:space="preserve">
IF(U121="No","",
IF(AND(U121="No",Y124="",Z124="",AA124="",AB124=""),"",
IF(AND(U121="Sí",$W124&lt;&gt;"",COUNTA(X124:AB124)&lt;5),"Falta Valorar Control",
IF(AND(U121="Sí",$W124="",COUNTA(X124:AB124)=5),"Falta Valorar Control",
IF(AND(U121="Sí",$W124="",COUNTA(X124:AB124)&gt;=3),"Falta Valorar Control",
IF(AND(U121="No",W124=""),"",
IF(AND(U121="Sí",Y124="Sí",Z124="Sí",AA124="Sí",AB124="Sí"),"SUFICIENTE",
IF(AND(U121="Sí",Y124="No"),"DEFICIENTE",
IF(AND(U121="Sí",Z124="No"),"DEFICIENTE",
IF(AND(U121="Sí",AA124="No"),"DEFICIENTE",
IF(AND(U121="Sí",AB124="No"),"DEFICIENTE",
"")))))))))))</f>
        <v/>
      </c>
      <c r="AD124" s="382"/>
      <c r="AF124" s="351"/>
      <c r="AG124" s="354"/>
      <c r="AH124" s="351"/>
      <c r="AI124" s="354"/>
      <c r="AJ124" s="332"/>
    </row>
    <row r="125" spans="1:36" ht="12" customHeight="1" thickBot="1">
      <c r="A125" s="365"/>
      <c r="B125" s="368"/>
      <c r="C125" s="368"/>
      <c r="D125" s="371"/>
      <c r="E125" s="391"/>
      <c r="F125" s="397"/>
      <c r="G125" s="375"/>
      <c r="H125"/>
      <c r="I125" s="386"/>
      <c r="J125" s="339"/>
      <c r="K125" s="341"/>
      <c r="L125" s="144"/>
      <c r="M125" s="394"/>
      <c r="N125" s="80"/>
      <c r="O125" s="351"/>
      <c r="P125" s="354"/>
      <c r="Q125" s="351"/>
      <c r="R125" s="354"/>
      <c r="S125" s="332"/>
      <c r="T125" s="42"/>
      <c r="U125" s="379"/>
      <c r="V125" s="117" t="s">
        <v>241</v>
      </c>
      <c r="W125" s="148"/>
      <c r="X125" s="138"/>
      <c r="Y125" s="139"/>
      <c r="Z125" s="139"/>
      <c r="AA125" s="139"/>
      <c r="AB125" s="139"/>
      <c r="AC125" s="137" t="str">
        <f t="shared" ref="AC125" si="115" xml:space="preserve">
IF(U121="No","",
IF(AND(U121="No",Y125="",Z125="",AA125="",AB125=""),"",
IF(AND(U121="Sí",$W125&lt;&gt;"",COUNTA(X125:AB125)&lt;5),"Falta Valorar Control",
IF(AND(U121="Sí",$W125="",COUNTA(X125:AB125)=5),"Falta Valorar Control",
IF(AND(U121="Sí",$W125="",COUNTA(X125:AB125)&gt;=3),"Falta Valorar Control",
IF(AND(U121="No",W125=""),"",
IF(AND(U121="Sí",Y125="Sí",Z125="Sí",AA125="Sí",AB125="Sí"),"SUFICIENTE",
IF(AND(U121="Sí",Y125="No"),"DEFICIENTE",
IF(AND(U121="Sí",Z125="No"),"DEFICIENTE",
IF(AND(U121="Sí",AA125="No"),"DEFICIENTE",
IF(AND(U121="Sí",AB125="No"),"DEFICIENTE",
"")))))))))))</f>
        <v/>
      </c>
      <c r="AD125" s="382"/>
      <c r="AF125" s="351"/>
      <c r="AG125" s="354"/>
      <c r="AH125" s="351"/>
      <c r="AI125" s="354"/>
      <c r="AJ125" s="332"/>
    </row>
    <row r="126" spans="1:36" ht="12" customHeight="1">
      <c r="A126" s="365"/>
      <c r="B126" s="368"/>
      <c r="C126" s="368"/>
      <c r="D126" s="371"/>
      <c r="E126" s="391"/>
      <c r="F126" s="397"/>
      <c r="G126" s="375"/>
      <c r="H126"/>
      <c r="I126" s="384"/>
      <c r="J126" s="342"/>
      <c r="K126" s="343"/>
      <c r="L126" s="144"/>
      <c r="M126" s="394"/>
      <c r="O126" s="351"/>
      <c r="P126" s="354"/>
      <c r="Q126" s="351"/>
      <c r="R126" s="354"/>
      <c r="S126" s="332"/>
      <c r="T126" s="42"/>
      <c r="U126" s="377"/>
      <c r="V126" s="115" t="s">
        <v>242</v>
      </c>
      <c r="W126" s="141"/>
      <c r="X126" s="133"/>
      <c r="Y126" s="134"/>
      <c r="Z126" s="134"/>
      <c r="AA126" s="134"/>
      <c r="AB126" s="134"/>
      <c r="AC126" s="118" t="str">
        <f t="shared" ref="AC126" si="116" xml:space="preserve">
IF(U126="No","",
IF(AND(U126="No",Y126="",Z126="",AA126="",AB126=""),"",
IF(AND(U126="Sí",$W126=""),"Falta Valorar Control",
IF(AND(U126="Sí",$W126&lt;&gt;"",COUNTA(X126:AB126)&lt;5),"Falta Valorar Control",
IF(AND(U126="No",W126=""),"",
IF(AND(U126="Sí",Y126="Sí",Z126="Sí",AA126="Sí",AB126="Sí"),"SUFICIENTE",
IF(AND(U126="Sí",Y126="No"),"DEFICIENTE",
IF(AND(U126="Sí",Z126="No"),"DEFICIENTE",
IF(AND(U126="Sí",AA126="No"),"DEFICIENTE",
IF(AND(U126="Sí",AB126="No"),"DEFICIENTE",
""))))))))))</f>
        <v/>
      </c>
      <c r="AD126" s="382"/>
      <c r="AF126" s="351"/>
      <c r="AG126" s="354"/>
      <c r="AH126" s="351"/>
      <c r="AI126" s="354"/>
      <c r="AJ126" s="332"/>
    </row>
    <row r="127" spans="1:36" ht="12" customHeight="1">
      <c r="A127" s="365"/>
      <c r="B127" s="368"/>
      <c r="C127" s="368"/>
      <c r="D127" s="371"/>
      <c r="E127" s="391"/>
      <c r="F127" s="397"/>
      <c r="G127" s="375"/>
      <c r="H127"/>
      <c r="I127" s="385"/>
      <c r="J127" s="338"/>
      <c r="K127" s="340"/>
      <c r="L127" s="144"/>
      <c r="M127" s="394"/>
      <c r="N127" s="80"/>
      <c r="O127" s="351"/>
      <c r="P127" s="354"/>
      <c r="Q127" s="351"/>
      <c r="R127" s="354"/>
      <c r="S127" s="332"/>
      <c r="T127" s="42"/>
      <c r="U127" s="378"/>
      <c r="V127" s="116" t="s">
        <v>243</v>
      </c>
      <c r="W127" s="140"/>
      <c r="X127" s="135"/>
      <c r="Y127" s="136"/>
      <c r="Z127" s="136"/>
      <c r="AA127" s="136"/>
      <c r="AB127" s="136"/>
      <c r="AC127" s="137" t="str">
        <f t="shared" ref="AC127" si="117" xml:space="preserve">
IF(U126="No","",
IF(AND(U126="No",Y127="",Z127="",AA127="",AB127=""),"",
IF(AND(U126="Sí",$W127&lt;&gt;"",COUNTA(X127:AB127)&lt;5),"Falta Valorar Control",
IF(AND(U126="Sí",$W127="",COUNTA(X127:AB127)=5),"Falta Valorar Control",
IF(AND(U126="Sí",$W127="",COUNTA(X127:AB127)&gt;=3),"Falta Valorar Control",
IF(AND(U126="No",W127=""),"",
IF(AND(U126="Sí",Y127="Sí",Z127="Sí",AA127="Sí",AB127="Sí"),"SUFICIENTE",
IF(AND(U126="Sí",Y127="No"),"DEFICIENTE",
IF(AND(U126="Sí",Z127="No"),"DEFICIENTE",
IF(AND(U126="Sí",AA127="No"),"DEFICIENTE",
IF(AND(U126="Sí",AB127="No"),"DEFICIENTE",
"")))))))))))</f>
        <v/>
      </c>
      <c r="AD127" s="382"/>
      <c r="AF127" s="351"/>
      <c r="AG127" s="354"/>
      <c r="AH127" s="351"/>
      <c r="AI127" s="354"/>
      <c r="AJ127" s="332"/>
    </row>
    <row r="128" spans="1:36" ht="12" customHeight="1">
      <c r="A128" s="365"/>
      <c r="B128" s="368"/>
      <c r="C128" s="368"/>
      <c r="D128" s="371"/>
      <c r="E128" s="391"/>
      <c r="F128" s="397"/>
      <c r="G128" s="375"/>
      <c r="H128"/>
      <c r="I128" s="385"/>
      <c r="J128" s="338"/>
      <c r="K128" s="340"/>
      <c r="L128" s="144"/>
      <c r="M128" s="394"/>
      <c r="N128" s="80"/>
      <c r="O128" s="351"/>
      <c r="P128" s="354"/>
      <c r="Q128" s="351"/>
      <c r="R128" s="354"/>
      <c r="S128" s="332"/>
      <c r="T128" s="42"/>
      <c r="U128" s="378"/>
      <c r="V128" s="116" t="s">
        <v>244</v>
      </c>
      <c r="W128" s="140"/>
      <c r="X128" s="135"/>
      <c r="Y128" s="136"/>
      <c r="Z128" s="136"/>
      <c r="AA128" s="136"/>
      <c r="AB128" s="136"/>
      <c r="AC128" s="137" t="str">
        <f t="shared" ref="AC128" si="118" xml:space="preserve">
IF(U126="No","",
IF(AND(U126="No",Y128="",Z128="",AA128="",AB128=""),"",
IF(AND(U126="Sí",$W128&lt;&gt;"",COUNTA(X128:AB128)&lt;5),"Falta Valorar Control",
IF(AND(U126="Sí",$W128="",COUNTA(X128:AB128)=5),"Falta Valorar Control",
IF(AND(U126="Sí",$W128="",COUNTA(X128:AB128)&gt;=3),"Falta Valorar Control",
IF(AND(U126="No",W128=""),"",
IF(AND(U126="Sí",Y128="Sí",Z128="Sí",AA128="Sí",AB128="Sí"),"SUFICIENTE",
IF(AND(U126="Sí",Y128="No"),"DEFICIENTE",
IF(AND(U126="Sí",Z128="No"),"DEFICIENTE",
IF(AND(U126="Sí",AA128="No"),"DEFICIENTE",
IF(AND(U126="Sí",AB128="No"),"DEFICIENTE",
"")))))))))))</f>
        <v/>
      </c>
      <c r="AD128" s="382"/>
      <c r="AF128" s="351"/>
      <c r="AG128" s="354"/>
      <c r="AH128" s="351"/>
      <c r="AI128" s="354"/>
      <c r="AJ128" s="332"/>
    </row>
    <row r="129" spans="1:36" ht="12" customHeight="1">
      <c r="A129" s="365"/>
      <c r="B129" s="368"/>
      <c r="C129" s="368"/>
      <c r="D129" s="371"/>
      <c r="E129" s="391"/>
      <c r="F129" s="397"/>
      <c r="G129" s="375"/>
      <c r="H129"/>
      <c r="I129" s="385"/>
      <c r="J129" s="338"/>
      <c r="K129" s="340"/>
      <c r="L129" s="144"/>
      <c r="M129" s="394"/>
      <c r="N129" s="80"/>
      <c r="O129" s="351"/>
      <c r="P129" s="354"/>
      <c r="Q129" s="351"/>
      <c r="R129" s="354"/>
      <c r="S129" s="332"/>
      <c r="T129" s="42"/>
      <c r="U129" s="378"/>
      <c r="V129" s="116" t="s">
        <v>245</v>
      </c>
      <c r="W129" s="140"/>
      <c r="X129" s="135"/>
      <c r="Y129" s="136"/>
      <c r="Z129" s="136"/>
      <c r="AA129" s="136"/>
      <c r="AB129" s="136"/>
      <c r="AC129" s="137" t="str">
        <f t="shared" ref="AC129" si="119" xml:space="preserve">
IF(U126="No","",
IF(AND(U126="No",Y129="",Z129="",AA129="",AB129=""),"",
IF(AND(U126="Sí",$W129&lt;&gt;"",COUNTA(X129:AB129)&lt;5),"Falta Valorar Control",
IF(AND(U126="Sí",$W129="",COUNTA(X129:AB129)=5),"Falta Valorar Control",
IF(AND(U126="Sí",$W129="",COUNTA(X129:AB129)&gt;=3),"Falta Valorar Control",
IF(AND(U126="No",W129=""),"",
IF(AND(U126="Sí",Y129="Sí",Z129="Sí",AA129="Sí",AB129="Sí"),"SUFICIENTE",
IF(AND(U126="Sí",Y129="No"),"DEFICIENTE",
IF(AND(U126="Sí",Z129="No"),"DEFICIENTE",
IF(AND(U126="Sí",AA129="No"),"DEFICIENTE",
IF(AND(U126="Sí",AB129="No"),"DEFICIENTE",
"")))))))))))</f>
        <v/>
      </c>
      <c r="AD129" s="382"/>
      <c r="AF129" s="351"/>
      <c r="AG129" s="354"/>
      <c r="AH129" s="351"/>
      <c r="AI129" s="354"/>
      <c r="AJ129" s="332"/>
    </row>
    <row r="130" spans="1:36" ht="12" customHeight="1" thickBot="1">
      <c r="A130" s="366"/>
      <c r="B130" s="369"/>
      <c r="C130" s="369"/>
      <c r="D130" s="372"/>
      <c r="E130" s="392"/>
      <c r="F130" s="398"/>
      <c r="G130" s="376"/>
      <c r="H130"/>
      <c r="I130" s="387"/>
      <c r="J130" s="344"/>
      <c r="K130" s="345"/>
      <c r="L130" s="144"/>
      <c r="M130" s="395"/>
      <c r="N130" s="80"/>
      <c r="O130" s="352"/>
      <c r="P130" s="355"/>
      <c r="Q130" s="352"/>
      <c r="R130" s="355"/>
      <c r="S130" s="333"/>
      <c r="T130" s="42"/>
      <c r="U130" s="380"/>
      <c r="V130" s="149" t="s">
        <v>246</v>
      </c>
      <c r="W130" s="150"/>
      <c r="X130" s="151"/>
      <c r="Y130" s="152"/>
      <c r="Z130" s="152"/>
      <c r="AA130" s="152"/>
      <c r="AB130" s="152"/>
      <c r="AC130" s="153" t="str">
        <f t="shared" ref="AC130" si="120" xml:space="preserve">
IF(U126="No","",
IF(AND(U126="No",Y130="",Z130="",AA130="",AB130=""),"",
IF(AND(U126="Sí",$W130&lt;&gt;"",COUNTA(X130:AB130)&lt;5),"Falta Valorar Control",
IF(AND(U126="Sí",$W130="",COUNTA(X130:AB130)=5),"Falta Valorar Control",
IF(AND(U126="Sí",$W130="",COUNTA(X130:AB130)&gt;=3),"Falta Valorar Control",
IF(AND(U126="No",W130=""),"",
IF(AND(U126="Sí",Y130="Sí",Z130="Sí",AA130="Sí",AB130="Sí"),"SUFICIENTE",
IF(AND(U126="Sí",Y130="No"),"DEFICIENTE",
IF(AND(U126="Sí",Z130="No"),"DEFICIENTE",
IF(AND(U126="Sí",AA130="No"),"DEFICIENTE",
IF(AND(U126="Sí",AB130="No"),"DEFICIENTE",
"")))))))))))</f>
        <v/>
      </c>
      <c r="AD130" s="383"/>
      <c r="AF130" s="352"/>
      <c r="AG130" s="355"/>
      <c r="AH130" s="352"/>
      <c r="AI130" s="355"/>
      <c r="AJ130" s="333"/>
    </row>
    <row r="131" spans="1:36" ht="12" customHeight="1" thickTop="1">
      <c r="A131" s="364" t="s">
        <v>76</v>
      </c>
      <c r="B131" s="388" t="s">
        <v>622</v>
      </c>
      <c r="C131" s="388" t="s">
        <v>630</v>
      </c>
      <c r="D131" s="389" t="s">
        <v>631</v>
      </c>
      <c r="E131" s="390" t="s">
        <v>625</v>
      </c>
      <c r="F131" s="396" t="s">
        <v>8</v>
      </c>
      <c r="G131" s="399"/>
      <c r="H131"/>
      <c r="I131" s="400" t="s">
        <v>632</v>
      </c>
      <c r="J131" s="401" t="s">
        <v>111</v>
      </c>
      <c r="K131" s="402" t="s">
        <v>587</v>
      </c>
      <c r="L131" s="144"/>
      <c r="M131" s="393" t="s">
        <v>659</v>
      </c>
      <c r="N131" s="80"/>
      <c r="O131" s="350">
        <v>2</v>
      </c>
      <c r="P131" s="353" t="str">
        <f t="shared" ref="P131" si="121">IF(O131="","",IF(O131&lt;3,"Remota",IF(O131&lt;5,"Inusual",IF(O131&lt;7,"Probable",IF(O131&lt;9,"Muy Probable","Recurrente")))))</f>
        <v>Remota</v>
      </c>
      <c r="Q131" s="350">
        <v>7</v>
      </c>
      <c r="R131" s="353" t="str">
        <f t="shared" ref="R131" si="122">IF(Q131="","",IF(Q131&lt;3,"Menor",IF(Q131&lt;5,"Bajo",IF(Q131&lt;7,"Moderado",IF(Q131&lt;9,"Grave","Catastrófico")))))</f>
        <v>Grave</v>
      </c>
      <c r="S131" s="331" t="str">
        <f t="shared" ref="S131" si="123">IF(O131="","Aun no se determina",IF(AND(O131&lt;=5,Q131&lt;=5),"Controlado",
IF(AND(O131&gt;5,Q131&lt;=5),"Atención Periódica",
IF(AND(O131&lt;=5,Q131&gt;5),"Seguimiento",
IF(AND(O131&gt;=5,Q131&gt;=5),"Atención Inmediata",
0)))))</f>
        <v>Seguimiento</v>
      </c>
      <c r="T131" s="42"/>
      <c r="U131" s="377" t="s">
        <v>590</v>
      </c>
      <c r="V131" s="115" t="s">
        <v>247</v>
      </c>
      <c r="W131" s="439" t="s">
        <v>636</v>
      </c>
      <c r="X131" s="440" t="s">
        <v>594</v>
      </c>
      <c r="Y131" s="441" t="s">
        <v>590</v>
      </c>
      <c r="Z131" s="441" t="s">
        <v>590</v>
      </c>
      <c r="AA131" s="441" t="s">
        <v>590</v>
      </c>
      <c r="AB131" s="441" t="s">
        <v>590</v>
      </c>
      <c r="AC131" s="442" t="str">
        <f>IF(U131="No","",
IF(AND(U131="No",Y131="",Z131="",AA131="",AB131=""),"",
IF(AND(U131="Sí",$W131=""),"Falta Valorar Control",
IF(AND(U131="Sí",$W131&lt;&gt;"",COUNTA(X131:AB131)&lt;5),"Falta Valorar Control",
IF(AND(U131="No",W131=""),"",
IF(AND(U131="Sí",Y131="Sí",Z131="Sí",AA131="Sí",AB131="Sí"),"SUFICIENTE",
IF(AND(U131="Sí",Y131="No"),"DEFICIENTE",
IF(AND(U131="Sí",Z131="No"),"DEFICIENTE",
IF(AND(U131="Sí",AA131="No"),"DEFICIENTE",
IF(AND(U131="Sí",AB131="No"),"DEFICIENTE",
""))))))))))</f>
        <v>SUFICIENTE</v>
      </c>
      <c r="AD131" s="381" t="str">
        <f t="shared" ref="AD131" si="124" xml:space="preserve">
IF(AND(U131="",U136="",U141="",U146="",U151=""),"Favor de indicar si existen controles",
IF(COUNTIF(AC131:AC155,"Falta Valorar Control")&gt;=1,"Falta Describir o Valorar Control :)",
IF(OR(U131="No",U136="No",U141="No",U146="No",U151="No"),"DEFICIENTE",
IF(
COUNTIFS(AC131:AC155,"SUFICIENTE")/
(COUNTA(W131:W155)-(IF(U146="",COUNTA(W146:W150),0)+IF(U151="",COUNTA(W151:W155),0)+IF(U141="",COUNTA(W141:W145),0)+IF(U136="",COUNTA(W136:W140),0)+IF(U131="",COUNTA(W131:W135),0)))
=1,"SUFICIENTE",
IF(OR(AC131="Falta Valorar Control",AC136="Falta Valorar Control",AC141="Falta Valorar Control",AC146="Falta Valorar Control",AC151="Falta Valorar Control"),"Falta Describir o Valorar Control",
"DEFICIENTE")))))</f>
        <v>SUFICIENTE</v>
      </c>
      <c r="AE131" s="147">
        <f t="shared" ref="AE131" si="125">COUNTIFS(AC131:AC155,"SUFICIENTE")/
(COUNTA(W131:W155)-(IF(U146="",COUNTA(W146:W150),0)+IF(U151="",COUNTA(W151:W155),0)+IF(U141="",COUNTA(W141:W145),0)+IF(U136="",COUNTA(W136:W140),0)+IF(U131="",COUNTA(W131:W135),0)))</f>
        <v>1</v>
      </c>
      <c r="AF131" s="350">
        <v>2</v>
      </c>
      <c r="AG131" s="353" t="str">
        <f t="shared" ref="AG131" si="126">IF(AF131="","",IF(AF131&lt;3,"Remota",IF(AF131&lt;5,"Inusual",IF(AF131&lt;7,"Probable",IF(AF131&lt;9,"Muy Probable","Recurrente")))))</f>
        <v>Remota</v>
      </c>
      <c r="AH131" s="350">
        <v>7</v>
      </c>
      <c r="AI131" s="353" t="str">
        <f t="shared" ref="AI131" si="127">IF(AH131="","",IF(AH131&lt;3,"Menor",IF(AH131&lt;5,"Bajo",IF(AH131&lt;7,"Moderado",IF(AH131&lt;9,"Grave","Catastrófico")))))</f>
        <v>Grave</v>
      </c>
      <c r="AJ131" s="331" t="str">
        <f t="shared" ref="AJ131" si="128">IF(AF131="","Aun no se determina",IF(AND(AF131&lt;=5,AH131&lt;=5),"Controlado",
IF(AND(AF131&gt;5,AH131&lt;=5),"Atención Periódica",
IF(AND(AF131&lt;=5,AH131&gt;5),"Seguimiento",
IF(AND(AF131&gt;=5,AH131&gt;=5),"Atención Inmediata",
0)))))</f>
        <v>Seguimiento</v>
      </c>
    </row>
    <row r="132" spans="1:36" ht="12" customHeight="1">
      <c r="A132" s="365"/>
      <c r="B132" s="368"/>
      <c r="C132" s="368"/>
      <c r="D132" s="371"/>
      <c r="E132" s="391"/>
      <c r="F132" s="397"/>
      <c r="G132" s="375"/>
      <c r="H132"/>
      <c r="I132" s="385"/>
      <c r="J132" s="338"/>
      <c r="K132" s="340"/>
      <c r="L132" s="144"/>
      <c r="M132" s="394"/>
      <c r="N132" s="80"/>
      <c r="O132" s="351"/>
      <c r="P132" s="354"/>
      <c r="Q132" s="351"/>
      <c r="R132" s="354"/>
      <c r="S132" s="332"/>
      <c r="T132" s="42"/>
      <c r="U132" s="378"/>
      <c r="V132" s="116" t="s">
        <v>248</v>
      </c>
      <c r="W132" s="443"/>
      <c r="X132" s="444"/>
      <c r="Y132" s="445"/>
      <c r="Z132" s="445"/>
      <c r="AA132" s="445"/>
      <c r="AB132" s="445"/>
      <c r="AC132" s="446" t="str">
        <f>IF(U131="No","",
IF(AND(U131="No",Y132="",Z132="",AA132="",AB132=""),"",
IF(AND(U131="Sí",$W132&lt;&gt;"",COUNTA(X132:AB132)&lt;5),"Falta Valorar Control",
IF(AND(U131="Sí",$W132="",COUNTA(X132:AB132)=5),"Falta Valorar Control",
IF(AND(U131="Sí",$W132="",COUNTA(X132:AB132)&gt;=3),"Falta Valorar Control",
IF(AND(U131="No",W132=""),"",
IF(AND(U131="Sí",Y132="Sí",Z132="Sí",AA132="Sí",AB132="Sí"),"SUFICIENTE",
IF(AND(U131="Sí",Y132="No"),"DEFICIENTE",
IF(AND(U131="Sí",Z132="No"),"DEFICIENTE",
IF(AND(U131="Sí",AA132="No"),"DEFICIENTE",
IF(AND(U131="Sí",AB132="No"),"DEFICIENTE",
"")))))))))))</f>
        <v/>
      </c>
      <c r="AD132" s="382"/>
      <c r="AF132" s="351"/>
      <c r="AG132" s="354"/>
      <c r="AH132" s="351"/>
      <c r="AI132" s="354"/>
      <c r="AJ132" s="332"/>
    </row>
    <row r="133" spans="1:36" ht="12" customHeight="1">
      <c r="A133" s="365"/>
      <c r="B133" s="368"/>
      <c r="C133" s="368"/>
      <c r="D133" s="371"/>
      <c r="E133" s="391"/>
      <c r="F133" s="397"/>
      <c r="G133" s="375"/>
      <c r="H133"/>
      <c r="I133" s="385"/>
      <c r="J133" s="338"/>
      <c r="K133" s="340"/>
      <c r="L133" s="144"/>
      <c r="M133" s="394"/>
      <c r="N133" s="80"/>
      <c r="O133" s="351"/>
      <c r="P133" s="354"/>
      <c r="Q133" s="351"/>
      <c r="R133" s="354"/>
      <c r="S133" s="332"/>
      <c r="T133" s="42"/>
      <c r="U133" s="378"/>
      <c r="V133" s="116" t="s">
        <v>249</v>
      </c>
      <c r="W133" s="443"/>
      <c r="X133" s="444"/>
      <c r="Y133" s="445"/>
      <c r="Z133" s="445"/>
      <c r="AA133" s="445"/>
      <c r="AB133" s="445"/>
      <c r="AC133" s="446" t="str">
        <f>IF(U131="No","",
IF(AND(U131="No",Y133="",Z133="",AA133="",AB133=""),"",
IF(AND(U131="Sí",$W133&lt;&gt;"",COUNTA(X133:AB133)&lt;5),"Falta Valorar Control",
IF(AND(U131="Sí",$W133="",COUNTA(X133:AB133)=5),"Falta Valorar Control",
IF(AND(U131="Sí",$W133="",COUNTA(X133:AB133)&gt;=3),"Falta Valorar Control",
IF(AND(U131="No",W133=""),"",
IF(AND(U131="Sí",Y133="Sí",Z133="Sí",AA133="Sí",AB133="Sí"),"SUFICIENTE",
IF(AND(U131="Sí",Y133="No"),"DEFICIENTE",
IF(AND(U131="Sí",Z133="No"),"DEFICIENTE",
IF(AND(U131="Sí",AA133="No"),"DEFICIENTE",
IF(AND(U131="Sí",AB133="No"),"DEFICIENTE",
"")))))))))))</f>
        <v/>
      </c>
      <c r="AD133" s="382"/>
      <c r="AF133" s="351"/>
      <c r="AG133" s="354"/>
      <c r="AH133" s="351"/>
      <c r="AI133" s="354"/>
      <c r="AJ133" s="332"/>
    </row>
    <row r="134" spans="1:36" ht="12" customHeight="1">
      <c r="A134" s="365"/>
      <c r="B134" s="368"/>
      <c r="C134" s="368"/>
      <c r="D134" s="371"/>
      <c r="E134" s="391"/>
      <c r="F134" s="397"/>
      <c r="G134" s="375"/>
      <c r="H134"/>
      <c r="I134" s="385"/>
      <c r="J134" s="338"/>
      <c r="K134" s="340"/>
      <c r="L134" s="144"/>
      <c r="M134" s="394"/>
      <c r="N134" s="80"/>
      <c r="O134" s="351"/>
      <c r="P134" s="354"/>
      <c r="Q134" s="351"/>
      <c r="R134" s="354"/>
      <c r="S134" s="332"/>
      <c r="T134" s="42"/>
      <c r="U134" s="378"/>
      <c r="V134" s="116" t="s">
        <v>250</v>
      </c>
      <c r="W134" s="443"/>
      <c r="X134" s="444"/>
      <c r="Y134" s="445"/>
      <c r="Z134" s="445"/>
      <c r="AA134" s="445"/>
      <c r="AB134" s="445"/>
      <c r="AC134" s="446" t="str">
        <f>IF(U131="No","",
IF(AND(U131="No",Y134="",Z134="",AA134="",AB134=""),"",
IF(AND(U131="Sí",$W134&lt;&gt;"",COUNTA(X134:AB134)&lt;5),"Falta Valorar Control",
IF(AND(U131="Sí",$W134="",COUNTA(X134:AB134)=5),"Falta Valorar Control",
IF(AND(U131="Sí",$W134="",COUNTA(X134:AB134)&gt;=3),"Falta Valorar Control",
IF(AND(U131="No",W134=""),"",
IF(AND(U131="Sí",Y134="Sí",Z134="Sí",AA134="Sí",AB134="Sí"),"SUFICIENTE",
IF(AND(U131="Sí",Y134="No"),"DEFICIENTE",
IF(AND(U131="Sí",Z134="No"),"DEFICIENTE",
IF(AND(U131="Sí",AA134="No"),"DEFICIENTE",
IF(AND(U131="Sí",AB134="No"),"DEFICIENTE",
"")))))))))))</f>
        <v/>
      </c>
      <c r="AD134" s="382"/>
      <c r="AF134" s="351"/>
      <c r="AG134" s="354"/>
      <c r="AH134" s="351"/>
      <c r="AI134" s="354"/>
      <c r="AJ134" s="332"/>
    </row>
    <row r="135" spans="1:36" ht="12" customHeight="1" thickBot="1">
      <c r="A135" s="365"/>
      <c r="B135" s="368"/>
      <c r="C135" s="368"/>
      <c r="D135" s="371"/>
      <c r="E135" s="391"/>
      <c r="F135" s="397"/>
      <c r="G135" s="375"/>
      <c r="H135"/>
      <c r="I135" s="386"/>
      <c r="J135" s="339"/>
      <c r="K135" s="341"/>
      <c r="L135" s="144"/>
      <c r="M135" s="394"/>
      <c r="N135" s="80"/>
      <c r="O135" s="351"/>
      <c r="P135" s="354"/>
      <c r="Q135" s="351"/>
      <c r="R135" s="354"/>
      <c r="S135" s="332"/>
      <c r="T135" s="42"/>
      <c r="U135" s="379"/>
      <c r="V135" s="117" t="s">
        <v>251</v>
      </c>
      <c r="W135" s="447"/>
      <c r="X135" s="448"/>
      <c r="Y135" s="449"/>
      <c r="Z135" s="449"/>
      <c r="AA135" s="449"/>
      <c r="AB135" s="449"/>
      <c r="AC135" s="446" t="str">
        <f>IF(U131="No","",
IF(AND(U131="No",Y135="",Z135="",AA135="",AB135=""),"",
IF(AND(U131="Sí",$W135&lt;&gt;"",COUNTA(X135:AB135)&lt;5),"Falta Valorar Control",
IF(AND(U131="Sí",$W135="",COUNTA(X135:AB135)=5),"Falta Valorar Control",
IF(AND(U131="Sí",$W135="",COUNTA(X135:AB135)&gt;=3),"Falta Valorar Control",
IF(AND(U131="No",W135=""),"",
IF(AND(U131="Sí",Y135="Sí",Z135="Sí",AA135="Sí",AB135="Sí"),"SUFICIENTE",
IF(AND(U131="Sí",Y135="No"),"DEFICIENTE",
IF(AND(U131="Sí",Z135="No"),"DEFICIENTE",
IF(AND(U131="Sí",AA135="No"),"DEFICIENTE",
IF(AND(U131="Sí",AB135="No"),"DEFICIENTE",
"")))))))))))</f>
        <v/>
      </c>
      <c r="AD135" s="382"/>
      <c r="AF135" s="351"/>
      <c r="AG135" s="354"/>
      <c r="AH135" s="351"/>
      <c r="AI135" s="354"/>
      <c r="AJ135" s="332"/>
    </row>
    <row r="136" spans="1:36" ht="12" customHeight="1">
      <c r="A136" s="365"/>
      <c r="B136" s="368"/>
      <c r="C136" s="368"/>
      <c r="D136" s="371"/>
      <c r="E136" s="391"/>
      <c r="F136" s="397"/>
      <c r="G136" s="375"/>
      <c r="H136"/>
      <c r="I136" s="384" t="s">
        <v>633</v>
      </c>
      <c r="J136" s="342" t="s">
        <v>112</v>
      </c>
      <c r="K136" s="343" t="s">
        <v>587</v>
      </c>
      <c r="L136" s="144"/>
      <c r="M136" s="394"/>
      <c r="N136" s="80"/>
      <c r="O136" s="351"/>
      <c r="P136" s="354"/>
      <c r="Q136" s="351"/>
      <c r="R136" s="354"/>
      <c r="S136" s="332"/>
      <c r="T136" s="42"/>
      <c r="U136" s="377" t="s">
        <v>590</v>
      </c>
      <c r="V136" s="115" t="s">
        <v>252</v>
      </c>
      <c r="W136" s="439" t="s">
        <v>637</v>
      </c>
      <c r="X136" s="440" t="s">
        <v>594</v>
      </c>
      <c r="Y136" s="441" t="s">
        <v>590</v>
      </c>
      <c r="Z136" s="441" t="s">
        <v>590</v>
      </c>
      <c r="AA136" s="441" t="s">
        <v>590</v>
      </c>
      <c r="AB136" s="441" t="s">
        <v>590</v>
      </c>
      <c r="AC136" s="442" t="str">
        <f>IF(U136="No","",
IF(AND(U136="No",Y136="",Z136="",AA136="",AB136=""),"",
IF(AND(U136="Sí",$W136=""),"Falta Valorar Control",
IF(AND(U136="Sí",$W136&lt;&gt;"",COUNTA(X136:AB136)&lt;5),"Falta Valorar Control",
IF(AND(U136="No",W136=""),"",
IF(AND(U136="Sí",Y136="Sí",Z136="Sí",AA136="Sí",AB136="Sí"),"SUFICIENTE",
IF(AND(U136="Sí",Y136="No"),"DEFICIENTE",
IF(AND(U136="Sí",Z136="No"),"DEFICIENTE",
IF(AND(U136="Sí",AA136="No"),"DEFICIENTE",
IF(AND(U136="Sí",AB136="No"),"DEFICIENTE",
""))))))))))</f>
        <v>SUFICIENTE</v>
      </c>
      <c r="AD136" s="382"/>
      <c r="AF136" s="351"/>
      <c r="AG136" s="354"/>
      <c r="AH136" s="351"/>
      <c r="AI136" s="354"/>
      <c r="AJ136" s="332"/>
    </row>
    <row r="137" spans="1:36" ht="12" customHeight="1">
      <c r="A137" s="365"/>
      <c r="B137" s="368"/>
      <c r="C137" s="368"/>
      <c r="D137" s="371"/>
      <c r="E137" s="391"/>
      <c r="F137" s="397"/>
      <c r="G137" s="375"/>
      <c r="H137"/>
      <c r="I137" s="385"/>
      <c r="J137" s="338"/>
      <c r="K137" s="340"/>
      <c r="L137" s="144"/>
      <c r="M137" s="394"/>
      <c r="N137" s="80"/>
      <c r="O137" s="351"/>
      <c r="P137" s="354"/>
      <c r="Q137" s="351"/>
      <c r="R137" s="354"/>
      <c r="S137" s="332"/>
      <c r="T137" s="42"/>
      <c r="U137" s="378"/>
      <c r="V137" s="116" t="s">
        <v>253</v>
      </c>
      <c r="W137" s="443"/>
      <c r="X137" s="444"/>
      <c r="Y137" s="445"/>
      <c r="Z137" s="445"/>
      <c r="AA137" s="445"/>
      <c r="AB137" s="445"/>
      <c r="AC137" s="446" t="str">
        <f>IF(U136="No","",
IF(AND(U136="No",Y137="",Z137="",AA137="",AB137=""),"",
IF(AND(U136="Sí",$W137&lt;&gt;"",COUNTA(X137:AB137)&lt;5),"Falta Valorar Control",
IF(AND(U136="Sí",$W137="",COUNTA(X137:AB137)=5),"Falta Valorar Control",
IF(AND(U136="Sí",$W137="",COUNTA(X137:AB137)&gt;=3),"Falta Valorar Control",
IF(AND(U136="No",W137=""),"",
IF(AND(U136="Sí",Y137="Sí",Z137="Sí",AA137="Sí",AB137="Sí"),"SUFICIENTE",
IF(AND(U136="Sí",Y137="No"),"DEFICIENTE",
IF(AND(U136="Sí",Z137="No"),"DEFICIENTE",
IF(AND(U136="Sí",AA137="No"),"DEFICIENTE",
IF(AND(U136="Sí",AB137="No"),"DEFICIENTE",
"")))))))))))</f>
        <v/>
      </c>
      <c r="AD137" s="382"/>
      <c r="AF137" s="351"/>
      <c r="AG137" s="354"/>
      <c r="AH137" s="351"/>
      <c r="AI137" s="354"/>
      <c r="AJ137" s="332"/>
    </row>
    <row r="138" spans="1:36" ht="12" customHeight="1">
      <c r="A138" s="365"/>
      <c r="B138" s="368"/>
      <c r="C138" s="368"/>
      <c r="D138" s="371"/>
      <c r="E138" s="391"/>
      <c r="F138" s="397"/>
      <c r="G138" s="375"/>
      <c r="H138"/>
      <c r="I138" s="385"/>
      <c r="J138" s="338"/>
      <c r="K138" s="340"/>
      <c r="L138" s="144"/>
      <c r="M138" s="394"/>
      <c r="N138" s="80"/>
      <c r="O138" s="351"/>
      <c r="P138" s="354"/>
      <c r="Q138" s="351"/>
      <c r="R138" s="354"/>
      <c r="S138" s="332"/>
      <c r="T138" s="42"/>
      <c r="U138" s="378"/>
      <c r="V138" s="116" t="s">
        <v>254</v>
      </c>
      <c r="W138" s="443"/>
      <c r="X138" s="444"/>
      <c r="Y138" s="445"/>
      <c r="Z138" s="445"/>
      <c r="AA138" s="445"/>
      <c r="AB138" s="445"/>
      <c r="AC138" s="446" t="str">
        <f>IF(U136="No","",
IF(AND(U136="No",Y138="",Z138="",AA138="",AB138=""),"",
IF(AND(U136="Sí",$W138&lt;&gt;"",COUNTA(X138:AB138)&lt;5),"Falta Valorar Control",
IF(AND(U136="Sí",$W138="",COUNTA(X138:AB138)=5),"Falta Valorar Control",
IF(AND(U136="Sí",$W138="",COUNTA(X138:AB138)&gt;=3),"Falta Valorar Control",
IF(AND(U136="No",W138=""),"",
IF(AND(U136="Sí",Y138="Sí",Z138="Sí",AA138="Sí",AB138="Sí"),"SUFICIENTE",
IF(AND(U136="Sí",Y138="No"),"DEFICIENTE",
IF(AND(U136="Sí",Z138="No"),"DEFICIENTE",
IF(AND(U136="Sí",AA138="No"),"DEFICIENTE",
IF(AND(U136="Sí",AB138="No"),"DEFICIENTE",
"")))))))))))</f>
        <v/>
      </c>
      <c r="AD138" s="382"/>
      <c r="AF138" s="351"/>
      <c r="AG138" s="354"/>
      <c r="AH138" s="351"/>
      <c r="AI138" s="354"/>
      <c r="AJ138" s="332"/>
    </row>
    <row r="139" spans="1:36" ht="12" customHeight="1">
      <c r="A139" s="365"/>
      <c r="B139" s="368"/>
      <c r="C139" s="368"/>
      <c r="D139" s="371"/>
      <c r="E139" s="391"/>
      <c r="F139" s="397"/>
      <c r="G139" s="375"/>
      <c r="H139"/>
      <c r="I139" s="385"/>
      <c r="J139" s="338"/>
      <c r="K139" s="340"/>
      <c r="L139" s="144"/>
      <c r="M139" s="394"/>
      <c r="N139" s="80"/>
      <c r="O139" s="351"/>
      <c r="P139" s="354"/>
      <c r="Q139" s="351"/>
      <c r="R139" s="354"/>
      <c r="S139" s="332"/>
      <c r="T139" s="42"/>
      <c r="U139" s="378"/>
      <c r="V139" s="116" t="s">
        <v>255</v>
      </c>
      <c r="W139" s="443"/>
      <c r="X139" s="444"/>
      <c r="Y139" s="445"/>
      <c r="Z139" s="445"/>
      <c r="AA139" s="445"/>
      <c r="AB139" s="445"/>
      <c r="AC139" s="446" t="str">
        <f>IF(U136="No","",
IF(AND(U136="No",Y139="",Z139="",AA139="",AB139=""),"",
IF(AND(U136="Sí",$W139&lt;&gt;"",COUNTA(X139:AB139)&lt;5),"Falta Valorar Control",
IF(AND(U136="Sí",$W139="",COUNTA(X139:AB139)=5),"Falta Valorar Control",
IF(AND(U136="Sí",$W139="",COUNTA(X139:AB139)&gt;=3),"Falta Valorar Control",
IF(AND(U136="No",W139=""),"",
IF(AND(U136="Sí",Y139="Sí",Z139="Sí",AA139="Sí",AB139="Sí"),"SUFICIENTE",
IF(AND(U136="Sí",Y139="No"),"DEFICIENTE",
IF(AND(U136="Sí",Z139="No"),"DEFICIENTE",
IF(AND(U136="Sí",AA139="No"),"DEFICIENTE",
IF(AND(U136="Sí",AB139="No"),"DEFICIENTE",
"")))))))))))</f>
        <v/>
      </c>
      <c r="AD139" s="382"/>
      <c r="AF139" s="351"/>
      <c r="AG139" s="354"/>
      <c r="AH139" s="351"/>
      <c r="AI139" s="354"/>
      <c r="AJ139" s="332"/>
    </row>
    <row r="140" spans="1:36" ht="12" customHeight="1" thickBot="1">
      <c r="A140" s="365"/>
      <c r="B140" s="368"/>
      <c r="C140" s="368"/>
      <c r="D140" s="371"/>
      <c r="E140" s="391"/>
      <c r="F140" s="397"/>
      <c r="G140" s="375"/>
      <c r="H140"/>
      <c r="I140" s="386"/>
      <c r="J140" s="339"/>
      <c r="K140" s="341"/>
      <c r="L140" s="144"/>
      <c r="M140" s="394"/>
      <c r="N140" s="80"/>
      <c r="O140" s="351"/>
      <c r="P140" s="354"/>
      <c r="Q140" s="351"/>
      <c r="R140" s="354"/>
      <c r="S140" s="332"/>
      <c r="T140" s="42"/>
      <c r="U140" s="379"/>
      <c r="V140" s="117" t="s">
        <v>256</v>
      </c>
      <c r="W140" s="447"/>
      <c r="X140" s="448"/>
      <c r="Y140" s="449"/>
      <c r="Z140" s="449"/>
      <c r="AA140" s="449"/>
      <c r="AB140" s="449"/>
      <c r="AC140" s="446" t="str">
        <f>IF(U136="No","",
IF(AND(U136="No",Y140="",Z140="",AA140="",AB140=""),"",
IF(AND(U136="Sí",$W140&lt;&gt;"",COUNTA(X140:AB140)&lt;5),"Falta Valorar Control",
IF(AND(U136="Sí",$W140="",COUNTA(X140:AB140)=5),"Falta Valorar Control",
IF(AND(U136="Sí",$W140="",COUNTA(X140:AB140)&gt;=3),"Falta Valorar Control",
IF(AND(U136="No",W140=""),"",
IF(AND(U136="Sí",Y140="Sí",Z140="Sí",AA140="Sí",AB140="Sí"),"SUFICIENTE",
IF(AND(U136="Sí",Y140="No"),"DEFICIENTE",
IF(AND(U136="Sí",Z140="No"),"DEFICIENTE",
IF(AND(U136="Sí",AA140="No"),"DEFICIENTE",
IF(AND(U136="Sí",AB140="No"),"DEFICIENTE",
"")))))))))))</f>
        <v/>
      </c>
      <c r="AD140" s="382"/>
      <c r="AF140" s="351"/>
      <c r="AG140" s="354"/>
      <c r="AH140" s="351"/>
      <c r="AI140" s="354"/>
      <c r="AJ140" s="332"/>
    </row>
    <row r="141" spans="1:36" ht="12" customHeight="1">
      <c r="A141" s="365"/>
      <c r="B141" s="368"/>
      <c r="C141" s="368"/>
      <c r="D141" s="371"/>
      <c r="E141" s="391"/>
      <c r="F141" s="397"/>
      <c r="G141" s="375"/>
      <c r="H141"/>
      <c r="I141" s="384" t="s">
        <v>634</v>
      </c>
      <c r="J141" s="342" t="s">
        <v>109</v>
      </c>
      <c r="K141" s="343" t="s">
        <v>589</v>
      </c>
      <c r="L141" s="144"/>
      <c r="M141" s="394"/>
      <c r="N141" s="80"/>
      <c r="O141" s="351"/>
      <c r="P141" s="354"/>
      <c r="Q141" s="351"/>
      <c r="R141" s="354"/>
      <c r="S141" s="332"/>
      <c r="T141" s="42"/>
      <c r="U141" s="377" t="s">
        <v>590</v>
      </c>
      <c r="V141" s="115" t="s">
        <v>257</v>
      </c>
      <c r="W141" s="439" t="s">
        <v>639</v>
      </c>
      <c r="X141" s="440" t="s">
        <v>594</v>
      </c>
      <c r="Y141" s="441" t="s">
        <v>590</v>
      </c>
      <c r="Z141" s="441" t="s">
        <v>590</v>
      </c>
      <c r="AA141" s="441" t="s">
        <v>590</v>
      </c>
      <c r="AB141" s="441" t="s">
        <v>590</v>
      </c>
      <c r="AC141" s="442" t="str">
        <f>IF(U141="No","",
IF(AND(U141="No",Y141="",Z141="",AA141="",AB141=""),"",
IF(AND(U141="Sí",$W141=""),"Falta Valorar Control",
IF(AND(U141="Sí",$W141&lt;&gt;"",COUNTA(X141:AB141)&lt;5),"Falta Valorar Control",
IF(AND(U141="No",W141=""),"",
IF(AND(U141="Sí",Y141="Sí",Z141="Sí",AA141="Sí",AB141="Sí"),"SUFICIENTE",
IF(AND(U141="Sí",Y141="No"),"DEFICIENTE",
IF(AND(U141="Sí",Z141="No"),"DEFICIENTE",
IF(AND(U141="Sí",AA141="No"),"DEFICIENTE",
IF(AND(U141="Sí",AB141="No"),"DEFICIENTE",
""))))))))))</f>
        <v>SUFICIENTE</v>
      </c>
      <c r="AD141" s="382"/>
      <c r="AF141" s="351"/>
      <c r="AG141" s="354"/>
      <c r="AH141" s="351"/>
      <c r="AI141" s="354"/>
      <c r="AJ141" s="332"/>
    </row>
    <row r="142" spans="1:36" ht="12" customHeight="1">
      <c r="A142" s="365"/>
      <c r="B142" s="368"/>
      <c r="C142" s="368"/>
      <c r="D142" s="371"/>
      <c r="E142" s="391"/>
      <c r="F142" s="397"/>
      <c r="G142" s="375"/>
      <c r="H142"/>
      <c r="I142" s="385"/>
      <c r="J142" s="338"/>
      <c r="K142" s="340"/>
      <c r="L142" s="144"/>
      <c r="M142" s="394"/>
      <c r="N142" s="80"/>
      <c r="O142" s="351"/>
      <c r="P142" s="354"/>
      <c r="Q142" s="351"/>
      <c r="R142" s="354"/>
      <c r="S142" s="332"/>
      <c r="T142" s="42"/>
      <c r="U142" s="378"/>
      <c r="V142" s="116" t="s">
        <v>258</v>
      </c>
      <c r="W142" s="443" t="s">
        <v>640</v>
      </c>
      <c r="X142" s="444" t="s">
        <v>595</v>
      </c>
      <c r="Y142" s="445" t="s">
        <v>590</v>
      </c>
      <c r="Z142" s="445" t="s">
        <v>590</v>
      </c>
      <c r="AA142" s="445" t="s">
        <v>590</v>
      </c>
      <c r="AB142" s="445" t="s">
        <v>590</v>
      </c>
      <c r="AC142" s="446" t="str">
        <f>IF(U141="No","",
IF(AND(U141="No",Y142="",Z142="",AA142="",AB142=""),"",
IF(AND(U141="Sí",$W142&lt;&gt;"",COUNTA(X142:AB142)&lt;5),"Falta Valorar Control",
IF(AND(U141="Sí",$W142="",COUNTA(X142:AB142)=5),"Falta Valorar Control",
IF(AND(U141="Sí",$W142="",COUNTA(X142:AB142)&gt;=3),"Falta Valorar Control",
IF(AND(U141="No",W142=""),"",
IF(AND(U141="Sí",Y142="Sí",Z142="Sí",AA142="Sí",AB142="Sí"),"SUFICIENTE",
IF(AND(U141="Sí",Y142="No"),"DEFICIENTE",
IF(AND(U141="Sí",Z142="No"),"DEFICIENTE",
IF(AND(U141="Sí",AA142="No"),"DEFICIENTE",
IF(AND(U141="Sí",AB142="No"),"DEFICIENTE",
"")))))))))))</f>
        <v>SUFICIENTE</v>
      </c>
      <c r="AD142" s="382"/>
      <c r="AF142" s="351"/>
      <c r="AG142" s="354"/>
      <c r="AH142" s="351"/>
      <c r="AI142" s="354"/>
      <c r="AJ142" s="332"/>
    </row>
    <row r="143" spans="1:36" ht="12" customHeight="1">
      <c r="A143" s="365"/>
      <c r="B143" s="368"/>
      <c r="C143" s="368"/>
      <c r="D143" s="371"/>
      <c r="E143" s="391"/>
      <c r="F143" s="397"/>
      <c r="G143" s="375"/>
      <c r="H143"/>
      <c r="I143" s="385"/>
      <c r="J143" s="338"/>
      <c r="K143" s="340"/>
      <c r="L143" s="144"/>
      <c r="M143" s="394"/>
      <c r="N143" s="80"/>
      <c r="O143" s="351"/>
      <c r="P143" s="354"/>
      <c r="Q143" s="351"/>
      <c r="R143" s="354"/>
      <c r="S143" s="332"/>
      <c r="T143" s="42"/>
      <c r="U143" s="378"/>
      <c r="V143" s="116" t="s">
        <v>259</v>
      </c>
      <c r="W143" s="443"/>
      <c r="X143" s="444"/>
      <c r="Y143" s="445"/>
      <c r="Z143" s="445"/>
      <c r="AA143" s="445"/>
      <c r="AB143" s="445"/>
      <c r="AC143" s="446" t="str">
        <f>IF(U141="No","",
IF(AND(U141="No",Y143="",Z143="",AA143="",AB143=""),"",
IF(AND(U141="Sí",$W143&lt;&gt;"",COUNTA(X143:AB143)&lt;5),"Falta Valorar Control",
IF(AND(U141="Sí",$W143="",COUNTA(X143:AB143)=5),"Falta Valorar Control",
IF(AND(U141="Sí",$W143="",COUNTA(X143:AB143)&gt;=3),"Falta Valorar Control",
IF(AND(U141="No",W143=""),"",
IF(AND(U141="Sí",Y143="Sí",Z143="Sí",AA143="Sí",AB143="Sí"),"SUFICIENTE",
IF(AND(U141="Sí",Y143="No"),"DEFICIENTE",
IF(AND(U141="Sí",Z143="No"),"DEFICIENTE",
IF(AND(U141="Sí",AA143="No"),"DEFICIENTE",
IF(AND(U141="Sí",AB143="No"),"DEFICIENTE",
"")))))))))))</f>
        <v/>
      </c>
      <c r="AD143" s="382"/>
      <c r="AF143" s="351"/>
      <c r="AG143" s="354"/>
      <c r="AH143" s="351"/>
      <c r="AI143" s="354"/>
      <c r="AJ143" s="332"/>
    </row>
    <row r="144" spans="1:36" ht="12" customHeight="1">
      <c r="A144" s="365"/>
      <c r="B144" s="368"/>
      <c r="C144" s="368"/>
      <c r="D144" s="371"/>
      <c r="E144" s="391"/>
      <c r="F144" s="397"/>
      <c r="G144" s="375"/>
      <c r="H144"/>
      <c r="I144" s="385"/>
      <c r="J144" s="338"/>
      <c r="K144" s="340"/>
      <c r="L144" s="144"/>
      <c r="M144" s="394"/>
      <c r="N144" s="80"/>
      <c r="O144" s="351"/>
      <c r="P144" s="354"/>
      <c r="Q144" s="351"/>
      <c r="R144" s="354"/>
      <c r="S144" s="332"/>
      <c r="T144" s="42"/>
      <c r="U144" s="378"/>
      <c r="V144" s="116" t="s">
        <v>260</v>
      </c>
      <c r="W144" s="443"/>
      <c r="X144" s="444"/>
      <c r="Y144" s="445"/>
      <c r="Z144" s="445"/>
      <c r="AA144" s="445"/>
      <c r="AB144" s="445"/>
      <c r="AC144" s="446" t="str">
        <f>IF(U141="No","",
IF(AND(U141="No",Y144="",Z144="",AA144="",AB144=""),"",
IF(AND(U141="Sí",$W144&lt;&gt;"",COUNTA(X144:AB144)&lt;5),"Falta Valorar Control",
IF(AND(U141="Sí",$W144="",COUNTA(X144:AB144)=5),"Falta Valorar Control",
IF(AND(U141="Sí",$W144="",COUNTA(X144:AB144)&gt;=3),"Falta Valorar Control",
IF(AND(U141="No",W144=""),"",
IF(AND(U141="Sí",Y144="Sí",Z144="Sí",AA144="Sí",AB144="Sí"),"SUFICIENTE",
IF(AND(U141="Sí",Y144="No"),"DEFICIENTE",
IF(AND(U141="Sí",Z144="No"),"DEFICIENTE",
IF(AND(U141="Sí",AA144="No"),"DEFICIENTE",
IF(AND(U141="Sí",AB144="No"),"DEFICIENTE",
"")))))))))))</f>
        <v/>
      </c>
      <c r="AD144" s="382"/>
      <c r="AF144" s="351"/>
      <c r="AG144" s="354"/>
      <c r="AH144" s="351"/>
      <c r="AI144" s="354"/>
      <c r="AJ144" s="332"/>
    </row>
    <row r="145" spans="1:36" ht="12" customHeight="1" thickBot="1">
      <c r="A145" s="365"/>
      <c r="B145" s="368"/>
      <c r="C145" s="368"/>
      <c r="D145" s="371"/>
      <c r="E145" s="391"/>
      <c r="F145" s="397"/>
      <c r="G145" s="375"/>
      <c r="H145"/>
      <c r="I145" s="386"/>
      <c r="J145" s="339"/>
      <c r="K145" s="341"/>
      <c r="L145" s="144"/>
      <c r="M145" s="394"/>
      <c r="N145" s="80"/>
      <c r="O145" s="351"/>
      <c r="P145" s="354"/>
      <c r="Q145" s="351"/>
      <c r="R145" s="354"/>
      <c r="S145" s="332"/>
      <c r="T145" s="42"/>
      <c r="U145" s="379"/>
      <c r="V145" s="117" t="s">
        <v>261</v>
      </c>
      <c r="W145" s="447"/>
      <c r="X145" s="448"/>
      <c r="Y145" s="449"/>
      <c r="Z145" s="449"/>
      <c r="AA145" s="449"/>
      <c r="AB145" s="449"/>
      <c r="AC145" s="446" t="str">
        <f>IF(U141="No","",
IF(AND(U141="No",Y145="",Z145="",AA145="",AB145=""),"",
IF(AND(U141="Sí",$W145&lt;&gt;"",COUNTA(X145:AB145)&lt;5),"Falta Valorar Control",
IF(AND(U141="Sí",$W145="",COUNTA(X145:AB145)=5),"Falta Valorar Control",
IF(AND(U141="Sí",$W145="",COUNTA(X145:AB145)&gt;=3),"Falta Valorar Control",
IF(AND(U141="No",W145=""),"",
IF(AND(U141="Sí",Y145="Sí",Z145="Sí",AA145="Sí",AB145="Sí"),"SUFICIENTE",
IF(AND(U141="Sí",Y145="No"),"DEFICIENTE",
IF(AND(U141="Sí",Z145="No"),"DEFICIENTE",
IF(AND(U141="Sí",AA145="No"),"DEFICIENTE",
IF(AND(U141="Sí",AB145="No"),"DEFICIENTE",
"")))))))))))</f>
        <v/>
      </c>
      <c r="AD145" s="382"/>
      <c r="AF145" s="351"/>
      <c r="AG145" s="354"/>
      <c r="AH145" s="351"/>
      <c r="AI145" s="354"/>
      <c r="AJ145" s="332"/>
    </row>
    <row r="146" spans="1:36" ht="12" customHeight="1" thickBot="1">
      <c r="A146" s="365"/>
      <c r="B146" s="368"/>
      <c r="C146" s="368"/>
      <c r="D146" s="371"/>
      <c r="E146" s="391"/>
      <c r="F146" s="397"/>
      <c r="G146" s="375"/>
      <c r="H146"/>
      <c r="I146" s="384" t="s">
        <v>635</v>
      </c>
      <c r="J146" s="342" t="s">
        <v>109</v>
      </c>
      <c r="K146" s="343" t="s">
        <v>589</v>
      </c>
      <c r="L146" s="144"/>
      <c r="M146" s="394"/>
      <c r="N146" s="80"/>
      <c r="O146" s="351"/>
      <c r="P146" s="354"/>
      <c r="Q146" s="351"/>
      <c r="R146" s="354"/>
      <c r="S146" s="332"/>
      <c r="T146" s="42"/>
      <c r="U146" s="377" t="s">
        <v>590</v>
      </c>
      <c r="V146" s="115" t="s">
        <v>262</v>
      </c>
      <c r="W146" s="439" t="s">
        <v>638</v>
      </c>
      <c r="X146" s="440" t="s">
        <v>594</v>
      </c>
      <c r="Y146" s="441" t="s">
        <v>590</v>
      </c>
      <c r="Z146" s="441" t="s">
        <v>590</v>
      </c>
      <c r="AA146" s="441" t="s">
        <v>590</v>
      </c>
      <c r="AB146" s="441" t="s">
        <v>590</v>
      </c>
      <c r="AC146" s="442" t="str">
        <f>IF(U146="No","",
IF(AND(U146="No",Y146="",Z146="",AA146="",AB146=""),"",
IF(AND(U146="Sí",$W146=""),"Falta Valorar Control",
IF(AND(U146="Sí",$W146&lt;&gt;"",COUNTA(X146:AB146)&lt;5),"Falta Valorar Control",
IF(AND(U146="No",W146=""),"",
IF(AND(U146="Sí",Y146="Sí",Z146="Sí",AA146="Sí",AB146="Sí"),"SUFICIENTE",
IF(AND(U146="Sí",Y146="No"),"DEFICIENTE",
IF(AND(U146="Sí",Z146="No"),"DEFICIENTE",
IF(AND(U146="Sí",AA146="No"),"DEFICIENTE",
IF(AND(U146="Sí",AB146="No"),"DEFICIENTE",
""))))))))))</f>
        <v>SUFICIENTE</v>
      </c>
      <c r="AD146" s="382"/>
      <c r="AF146" s="351"/>
      <c r="AG146" s="354"/>
      <c r="AH146" s="351"/>
      <c r="AI146" s="354"/>
      <c r="AJ146" s="332"/>
    </row>
    <row r="147" spans="1:36" ht="12" customHeight="1">
      <c r="A147" s="365"/>
      <c r="B147" s="368"/>
      <c r="C147" s="368"/>
      <c r="D147" s="371"/>
      <c r="E147" s="391"/>
      <c r="F147" s="397"/>
      <c r="G147" s="375"/>
      <c r="H147"/>
      <c r="I147" s="385"/>
      <c r="J147" s="338"/>
      <c r="K147" s="340"/>
      <c r="L147" s="144"/>
      <c r="M147" s="394"/>
      <c r="N147" s="80"/>
      <c r="O147" s="351"/>
      <c r="P147" s="354"/>
      <c r="Q147" s="351"/>
      <c r="R147" s="354"/>
      <c r="S147" s="332"/>
      <c r="T147" s="42"/>
      <c r="U147" s="378"/>
      <c r="V147" s="116" t="s">
        <v>263</v>
      </c>
      <c r="W147" s="443" t="s">
        <v>641</v>
      </c>
      <c r="X147" s="444" t="s">
        <v>594</v>
      </c>
      <c r="Y147" s="441" t="s">
        <v>590</v>
      </c>
      <c r="Z147" s="441" t="s">
        <v>590</v>
      </c>
      <c r="AA147" s="441" t="s">
        <v>590</v>
      </c>
      <c r="AB147" s="441" t="s">
        <v>590</v>
      </c>
      <c r="AC147" s="446" t="str">
        <f>IF(U146="No","",
IF(AND(U146="No",Y147="",Z147="",AA147="",AB147=""),"",
IF(AND(U146="Sí",$W147&lt;&gt;"",COUNTA(X147:AB147)&lt;5),"Falta Valorar Control",
IF(AND(U146="Sí",$W147="",COUNTA(X147:AB147)=5),"Falta Valorar Control",
IF(AND(U146="Sí",$W147="",COUNTA(X147:AB147)&gt;=3),"Falta Valorar Control",
IF(AND(U146="No",W147=""),"",
IF(AND(U146="Sí",Y147="Sí",Z147="Sí",AA147="Sí",AB147="Sí"),"SUFICIENTE",
IF(AND(U146="Sí",Y147="No"),"DEFICIENTE",
IF(AND(U146="Sí",Z147="No"),"DEFICIENTE",
IF(AND(U146="Sí",AA147="No"),"DEFICIENTE",
IF(AND(U146="Sí",AB147="No"),"DEFICIENTE",
"")))))))))))</f>
        <v>SUFICIENTE</v>
      </c>
      <c r="AD147" s="382"/>
      <c r="AF147" s="351"/>
      <c r="AG147" s="354"/>
      <c r="AH147" s="351"/>
      <c r="AI147" s="354"/>
      <c r="AJ147" s="332"/>
    </row>
    <row r="148" spans="1:36" ht="12" customHeight="1">
      <c r="A148" s="365"/>
      <c r="B148" s="368"/>
      <c r="C148" s="368"/>
      <c r="D148" s="371"/>
      <c r="E148" s="391"/>
      <c r="F148" s="397"/>
      <c r="G148" s="375"/>
      <c r="H148"/>
      <c r="I148" s="385"/>
      <c r="J148" s="338"/>
      <c r="K148" s="340"/>
      <c r="L148" s="144"/>
      <c r="M148" s="394"/>
      <c r="N148" s="80"/>
      <c r="O148" s="351"/>
      <c r="P148" s="354"/>
      <c r="Q148" s="351"/>
      <c r="R148" s="354"/>
      <c r="S148" s="332"/>
      <c r="T148" s="42"/>
      <c r="U148" s="378"/>
      <c r="V148" s="116" t="s">
        <v>264</v>
      </c>
      <c r="W148" s="140"/>
      <c r="X148" s="135"/>
      <c r="Y148" s="136"/>
      <c r="Z148" s="136"/>
      <c r="AA148" s="136"/>
      <c r="AB148" s="136"/>
      <c r="AC148" s="137" t="str">
        <f t="shared" ref="AC148" si="129" xml:space="preserve">
IF(U146="No","",
IF(AND(U146="No",Y148="",Z148="",AA148="",AB148=""),"",
IF(AND(U146="Sí",$W148&lt;&gt;"",COUNTA(X148:AB148)&lt;5),"Falta Valorar Control",
IF(AND(U146="Sí",$W148="",COUNTA(X148:AB148)=5),"Falta Valorar Control",
IF(AND(U146="Sí",$W148="",COUNTA(X148:AB148)&gt;=3),"Falta Valorar Control",
IF(AND(U146="No",W148=""),"",
IF(AND(U146="Sí",Y148="Sí",Z148="Sí",AA148="Sí",AB148="Sí"),"SUFICIENTE",
IF(AND(U146="Sí",Y148="No"),"DEFICIENTE",
IF(AND(U146="Sí",Z148="No"),"DEFICIENTE",
IF(AND(U146="Sí",AA148="No"),"DEFICIENTE",
IF(AND(U146="Sí",AB148="No"),"DEFICIENTE",
"")))))))))))</f>
        <v/>
      </c>
      <c r="AD148" s="382"/>
      <c r="AF148" s="351"/>
      <c r="AG148" s="354"/>
      <c r="AH148" s="351"/>
      <c r="AI148" s="354"/>
      <c r="AJ148" s="332"/>
    </row>
    <row r="149" spans="1:36" ht="12" customHeight="1">
      <c r="A149" s="365"/>
      <c r="B149" s="368"/>
      <c r="C149" s="368"/>
      <c r="D149" s="371"/>
      <c r="E149" s="391"/>
      <c r="F149" s="397"/>
      <c r="G149" s="375"/>
      <c r="H149"/>
      <c r="I149" s="385"/>
      <c r="J149" s="338"/>
      <c r="K149" s="340"/>
      <c r="L149" s="144"/>
      <c r="M149" s="394"/>
      <c r="N149" s="80"/>
      <c r="O149" s="351"/>
      <c r="P149" s="354"/>
      <c r="Q149" s="351"/>
      <c r="R149" s="354"/>
      <c r="S149" s="332"/>
      <c r="T149" s="42"/>
      <c r="U149" s="378"/>
      <c r="V149" s="116" t="s">
        <v>265</v>
      </c>
      <c r="W149" s="140"/>
      <c r="X149" s="135"/>
      <c r="Y149" s="136"/>
      <c r="Z149" s="136"/>
      <c r="AA149" s="136"/>
      <c r="AB149" s="136"/>
      <c r="AC149" s="137" t="str">
        <f t="shared" ref="AC149" si="130" xml:space="preserve">
IF(U146="No","",
IF(AND(U146="No",Y149="",Z149="",AA149="",AB149=""),"",
IF(AND(U146="Sí",$W149&lt;&gt;"",COUNTA(X149:AB149)&lt;5),"Falta Valorar Control",
IF(AND(U146="Sí",$W149="",COUNTA(X149:AB149)=5),"Falta Valorar Control",
IF(AND(U146="Sí",$W149="",COUNTA(X149:AB149)&gt;=3),"Falta Valorar Control",
IF(AND(U146="No",W149=""),"",
IF(AND(U146="Sí",Y149="Sí",Z149="Sí",AA149="Sí",AB149="Sí"),"SUFICIENTE",
IF(AND(U146="Sí",Y149="No"),"DEFICIENTE",
IF(AND(U146="Sí",Z149="No"),"DEFICIENTE",
IF(AND(U146="Sí",AA149="No"),"DEFICIENTE",
IF(AND(U146="Sí",AB149="No"),"DEFICIENTE",
"")))))))))))</f>
        <v/>
      </c>
      <c r="AD149" s="382"/>
      <c r="AF149" s="351"/>
      <c r="AG149" s="354"/>
      <c r="AH149" s="351"/>
      <c r="AI149" s="354"/>
      <c r="AJ149" s="332"/>
    </row>
    <row r="150" spans="1:36" ht="12" customHeight="1" thickBot="1">
      <c r="A150" s="365"/>
      <c r="B150" s="368"/>
      <c r="C150" s="368"/>
      <c r="D150" s="371"/>
      <c r="E150" s="391"/>
      <c r="F150" s="397"/>
      <c r="G150" s="375"/>
      <c r="H150"/>
      <c r="I150" s="386"/>
      <c r="J150" s="339"/>
      <c r="K150" s="341"/>
      <c r="L150" s="144"/>
      <c r="M150" s="394"/>
      <c r="N150" s="80"/>
      <c r="O150" s="351"/>
      <c r="P150" s="354"/>
      <c r="Q150" s="351"/>
      <c r="R150" s="354"/>
      <c r="S150" s="332"/>
      <c r="T150" s="42"/>
      <c r="U150" s="379"/>
      <c r="V150" s="117" t="s">
        <v>266</v>
      </c>
      <c r="W150" s="148"/>
      <c r="X150" s="138"/>
      <c r="Y150" s="139"/>
      <c r="Z150" s="139"/>
      <c r="AA150" s="139"/>
      <c r="AB150" s="139"/>
      <c r="AC150" s="137" t="str">
        <f t="shared" ref="AC150" si="131" xml:space="preserve">
IF(U146="No","",
IF(AND(U146="No",Y150="",Z150="",AA150="",AB150=""),"",
IF(AND(U146="Sí",$W150&lt;&gt;"",COUNTA(X150:AB150)&lt;5),"Falta Valorar Control",
IF(AND(U146="Sí",$W150="",COUNTA(X150:AB150)=5),"Falta Valorar Control",
IF(AND(U146="Sí",$W150="",COUNTA(X150:AB150)&gt;=3),"Falta Valorar Control",
IF(AND(U146="No",W150=""),"",
IF(AND(U146="Sí",Y150="Sí",Z150="Sí",AA150="Sí",AB150="Sí"),"SUFICIENTE",
IF(AND(U146="Sí",Y150="No"),"DEFICIENTE",
IF(AND(U146="Sí",Z150="No"),"DEFICIENTE",
IF(AND(U146="Sí",AA150="No"),"DEFICIENTE",
IF(AND(U146="Sí",AB150="No"),"DEFICIENTE",
"")))))))))))</f>
        <v/>
      </c>
      <c r="AD150" s="382"/>
      <c r="AF150" s="351"/>
      <c r="AG150" s="354"/>
      <c r="AH150" s="351"/>
      <c r="AI150" s="354"/>
      <c r="AJ150" s="332"/>
    </row>
    <row r="151" spans="1:36" ht="12" customHeight="1">
      <c r="A151" s="365"/>
      <c r="B151" s="368"/>
      <c r="C151" s="368"/>
      <c r="D151" s="371"/>
      <c r="E151" s="391"/>
      <c r="F151" s="397"/>
      <c r="G151" s="375"/>
      <c r="H151"/>
      <c r="I151" s="384"/>
      <c r="J151" s="342"/>
      <c r="K151" s="343"/>
      <c r="L151" s="144"/>
      <c r="M151" s="394"/>
      <c r="O151" s="351"/>
      <c r="P151" s="354"/>
      <c r="Q151" s="351"/>
      <c r="R151" s="354"/>
      <c r="S151" s="332"/>
      <c r="T151" s="42"/>
      <c r="U151" s="377"/>
      <c r="V151" s="115" t="s">
        <v>267</v>
      </c>
      <c r="W151" s="141"/>
      <c r="X151" s="133"/>
      <c r="Y151" s="134"/>
      <c r="Z151" s="134"/>
      <c r="AA151" s="134"/>
      <c r="AB151" s="134"/>
      <c r="AC151" s="118" t="str">
        <f t="shared" ref="AC151" si="132" xml:space="preserve">
IF(U151="No","",
IF(AND(U151="No",Y151="",Z151="",AA151="",AB151=""),"",
IF(AND(U151="Sí",$W151=""),"Falta Valorar Control",
IF(AND(U151="Sí",$W151&lt;&gt;"",COUNTA(X151:AB151)&lt;5),"Falta Valorar Control",
IF(AND(U151="No",W151=""),"",
IF(AND(U151="Sí",Y151="Sí",Z151="Sí",AA151="Sí",AB151="Sí"),"SUFICIENTE",
IF(AND(U151="Sí",Y151="No"),"DEFICIENTE",
IF(AND(U151="Sí",Z151="No"),"DEFICIENTE",
IF(AND(U151="Sí",AA151="No"),"DEFICIENTE",
IF(AND(U151="Sí",AB151="No"),"DEFICIENTE",
""))))))))))</f>
        <v/>
      </c>
      <c r="AD151" s="382"/>
      <c r="AF151" s="351"/>
      <c r="AG151" s="354"/>
      <c r="AH151" s="351"/>
      <c r="AI151" s="354"/>
      <c r="AJ151" s="332"/>
    </row>
    <row r="152" spans="1:36" ht="12" customHeight="1">
      <c r="A152" s="365"/>
      <c r="B152" s="368"/>
      <c r="C152" s="368"/>
      <c r="D152" s="371"/>
      <c r="E152" s="391"/>
      <c r="F152" s="397"/>
      <c r="G152" s="375"/>
      <c r="H152"/>
      <c r="I152" s="385"/>
      <c r="J152" s="338"/>
      <c r="K152" s="340"/>
      <c r="L152" s="144"/>
      <c r="M152" s="394"/>
      <c r="N152" s="80"/>
      <c r="O152" s="351"/>
      <c r="P152" s="354"/>
      <c r="Q152" s="351"/>
      <c r="R152" s="354"/>
      <c r="S152" s="332"/>
      <c r="T152" s="42"/>
      <c r="U152" s="378"/>
      <c r="V152" s="116" t="s">
        <v>268</v>
      </c>
      <c r="W152" s="140"/>
      <c r="X152" s="135"/>
      <c r="Y152" s="136"/>
      <c r="Z152" s="136"/>
      <c r="AA152" s="136"/>
      <c r="AB152" s="136"/>
      <c r="AC152" s="137" t="str">
        <f t="shared" ref="AC152" si="133" xml:space="preserve">
IF(U151="No","",
IF(AND(U151="No",Y152="",Z152="",AA152="",AB152=""),"",
IF(AND(U151="Sí",$W152&lt;&gt;"",COUNTA(X152:AB152)&lt;5),"Falta Valorar Control",
IF(AND(U151="Sí",$W152="",COUNTA(X152:AB152)=5),"Falta Valorar Control",
IF(AND(U151="Sí",$W152="",COUNTA(X152:AB152)&gt;=3),"Falta Valorar Control",
IF(AND(U151="No",W152=""),"",
IF(AND(U151="Sí",Y152="Sí",Z152="Sí",AA152="Sí",AB152="Sí"),"SUFICIENTE",
IF(AND(U151="Sí",Y152="No"),"DEFICIENTE",
IF(AND(U151="Sí",Z152="No"),"DEFICIENTE",
IF(AND(U151="Sí",AA152="No"),"DEFICIENTE",
IF(AND(U151="Sí",AB152="No"),"DEFICIENTE",
"")))))))))))</f>
        <v/>
      </c>
      <c r="AD152" s="382"/>
      <c r="AF152" s="351"/>
      <c r="AG152" s="354"/>
      <c r="AH152" s="351"/>
      <c r="AI152" s="354"/>
      <c r="AJ152" s="332"/>
    </row>
    <row r="153" spans="1:36" ht="12" customHeight="1">
      <c r="A153" s="365"/>
      <c r="B153" s="368"/>
      <c r="C153" s="368"/>
      <c r="D153" s="371"/>
      <c r="E153" s="391"/>
      <c r="F153" s="397"/>
      <c r="G153" s="375"/>
      <c r="H153"/>
      <c r="I153" s="385"/>
      <c r="J153" s="338"/>
      <c r="K153" s="340"/>
      <c r="L153" s="144"/>
      <c r="M153" s="394"/>
      <c r="N153" s="80"/>
      <c r="O153" s="351"/>
      <c r="P153" s="354"/>
      <c r="Q153" s="351"/>
      <c r="R153" s="354"/>
      <c r="S153" s="332"/>
      <c r="T153" s="42"/>
      <c r="U153" s="378"/>
      <c r="V153" s="116" t="s">
        <v>269</v>
      </c>
      <c r="W153" s="140"/>
      <c r="X153" s="135"/>
      <c r="Y153" s="136"/>
      <c r="Z153" s="136"/>
      <c r="AA153" s="136"/>
      <c r="AB153" s="136"/>
      <c r="AC153" s="137" t="str">
        <f t="shared" ref="AC153" si="134" xml:space="preserve">
IF(U151="No","",
IF(AND(U151="No",Y153="",Z153="",AA153="",AB153=""),"",
IF(AND(U151="Sí",$W153&lt;&gt;"",COUNTA(X153:AB153)&lt;5),"Falta Valorar Control",
IF(AND(U151="Sí",$W153="",COUNTA(X153:AB153)=5),"Falta Valorar Control",
IF(AND(U151="Sí",$W153="",COUNTA(X153:AB153)&gt;=3),"Falta Valorar Control",
IF(AND(U151="No",W153=""),"",
IF(AND(U151="Sí",Y153="Sí",Z153="Sí",AA153="Sí",AB153="Sí"),"SUFICIENTE",
IF(AND(U151="Sí",Y153="No"),"DEFICIENTE",
IF(AND(U151="Sí",Z153="No"),"DEFICIENTE",
IF(AND(U151="Sí",AA153="No"),"DEFICIENTE",
IF(AND(U151="Sí",AB153="No"),"DEFICIENTE",
"")))))))))))</f>
        <v/>
      </c>
      <c r="AD153" s="382"/>
      <c r="AF153" s="351"/>
      <c r="AG153" s="354"/>
      <c r="AH153" s="351"/>
      <c r="AI153" s="354"/>
      <c r="AJ153" s="332"/>
    </row>
    <row r="154" spans="1:36" ht="12" customHeight="1">
      <c r="A154" s="365"/>
      <c r="B154" s="368"/>
      <c r="C154" s="368"/>
      <c r="D154" s="371"/>
      <c r="E154" s="391"/>
      <c r="F154" s="397"/>
      <c r="G154" s="375"/>
      <c r="H154"/>
      <c r="I154" s="385"/>
      <c r="J154" s="338"/>
      <c r="K154" s="340"/>
      <c r="L154" s="144"/>
      <c r="M154" s="394"/>
      <c r="N154" s="80"/>
      <c r="O154" s="351"/>
      <c r="P154" s="354"/>
      <c r="Q154" s="351"/>
      <c r="R154" s="354"/>
      <c r="S154" s="332"/>
      <c r="T154" s="42"/>
      <c r="U154" s="378"/>
      <c r="V154" s="116" t="s">
        <v>270</v>
      </c>
      <c r="W154" s="140"/>
      <c r="X154" s="135"/>
      <c r="Y154" s="136"/>
      <c r="Z154" s="136"/>
      <c r="AA154" s="136"/>
      <c r="AB154" s="136"/>
      <c r="AC154" s="137" t="str">
        <f t="shared" ref="AC154" si="135" xml:space="preserve">
IF(U151="No","",
IF(AND(U151="No",Y154="",Z154="",AA154="",AB154=""),"",
IF(AND(U151="Sí",$W154&lt;&gt;"",COUNTA(X154:AB154)&lt;5),"Falta Valorar Control",
IF(AND(U151="Sí",$W154="",COUNTA(X154:AB154)=5),"Falta Valorar Control",
IF(AND(U151="Sí",$W154="",COUNTA(X154:AB154)&gt;=3),"Falta Valorar Control",
IF(AND(U151="No",W154=""),"",
IF(AND(U151="Sí",Y154="Sí",Z154="Sí",AA154="Sí",AB154="Sí"),"SUFICIENTE",
IF(AND(U151="Sí",Y154="No"),"DEFICIENTE",
IF(AND(U151="Sí",Z154="No"),"DEFICIENTE",
IF(AND(U151="Sí",AA154="No"),"DEFICIENTE",
IF(AND(U151="Sí",AB154="No"),"DEFICIENTE",
"")))))))))))</f>
        <v/>
      </c>
      <c r="AD154" s="382"/>
      <c r="AF154" s="351"/>
      <c r="AG154" s="354"/>
      <c r="AH154" s="351"/>
      <c r="AI154" s="354"/>
      <c r="AJ154" s="332"/>
    </row>
    <row r="155" spans="1:36" ht="12" customHeight="1" thickBot="1">
      <c r="A155" s="366"/>
      <c r="B155" s="369"/>
      <c r="C155" s="369"/>
      <c r="D155" s="372"/>
      <c r="E155" s="392"/>
      <c r="F155" s="398"/>
      <c r="G155" s="376"/>
      <c r="H155"/>
      <c r="I155" s="387"/>
      <c r="J155" s="344"/>
      <c r="K155" s="345"/>
      <c r="L155" s="144"/>
      <c r="M155" s="395"/>
      <c r="N155" s="80"/>
      <c r="O155" s="352"/>
      <c r="P155" s="355"/>
      <c r="Q155" s="352"/>
      <c r="R155" s="355"/>
      <c r="S155" s="333"/>
      <c r="T155" s="42"/>
      <c r="U155" s="380"/>
      <c r="V155" s="149" t="s">
        <v>271</v>
      </c>
      <c r="W155" s="150"/>
      <c r="X155" s="151"/>
      <c r="Y155" s="152"/>
      <c r="Z155" s="152"/>
      <c r="AA155" s="152"/>
      <c r="AB155" s="152"/>
      <c r="AC155" s="153" t="str">
        <f t="shared" ref="AC155" si="136" xml:space="preserve">
IF(U151="No","",
IF(AND(U151="No",Y155="",Z155="",AA155="",AB155=""),"",
IF(AND(U151="Sí",$W155&lt;&gt;"",COUNTA(X155:AB155)&lt;5),"Falta Valorar Control",
IF(AND(U151="Sí",$W155="",COUNTA(X155:AB155)=5),"Falta Valorar Control",
IF(AND(U151="Sí",$W155="",COUNTA(X155:AB155)&gt;=3),"Falta Valorar Control",
IF(AND(U151="No",W155=""),"",
IF(AND(U151="Sí",Y155="Sí",Z155="Sí",AA155="Sí",AB155="Sí"),"SUFICIENTE",
IF(AND(U151="Sí",Y155="No"),"DEFICIENTE",
IF(AND(U151="Sí",Z155="No"),"DEFICIENTE",
IF(AND(U151="Sí",AA155="No"),"DEFICIENTE",
IF(AND(U151="Sí",AB155="No"),"DEFICIENTE",
"")))))))))))</f>
        <v/>
      </c>
      <c r="AD155" s="383"/>
      <c r="AF155" s="352"/>
      <c r="AG155" s="355"/>
      <c r="AH155" s="352"/>
      <c r="AI155" s="355"/>
      <c r="AJ155" s="333"/>
    </row>
    <row r="156" spans="1:36" ht="12" customHeight="1" thickTop="1">
      <c r="A156" s="364" t="s">
        <v>77</v>
      </c>
      <c r="B156" s="388" t="s">
        <v>642</v>
      </c>
      <c r="C156" s="388" t="s">
        <v>643</v>
      </c>
      <c r="D156" s="389" t="s">
        <v>645</v>
      </c>
      <c r="E156" s="390" t="s">
        <v>625</v>
      </c>
      <c r="F156" s="396" t="s">
        <v>8</v>
      </c>
      <c r="G156" s="399"/>
      <c r="H156"/>
      <c r="I156" s="400" t="s">
        <v>646</v>
      </c>
      <c r="J156" s="401" t="s">
        <v>110</v>
      </c>
      <c r="K156" s="343" t="s">
        <v>589</v>
      </c>
      <c r="L156" s="144"/>
      <c r="M156" s="393" t="s">
        <v>674</v>
      </c>
      <c r="N156" s="80"/>
      <c r="O156" s="350">
        <v>9</v>
      </c>
      <c r="P156" s="353" t="str">
        <f t="shared" ref="P156" si="137">IF(O156="","",IF(O156&lt;3,"Remota",IF(O156&lt;5,"Inusual",IF(O156&lt;7,"Probable",IF(O156&lt;9,"Muy Probable","Recurrente")))))</f>
        <v>Recurrente</v>
      </c>
      <c r="Q156" s="350">
        <v>8</v>
      </c>
      <c r="R156" s="353" t="str">
        <f t="shared" ref="R156" si="138">IF(Q156="","",IF(Q156&lt;3,"Menor",IF(Q156&lt;5,"Bajo",IF(Q156&lt;7,"Moderado",IF(Q156&lt;9,"Grave","Catastrófico")))))</f>
        <v>Grave</v>
      </c>
      <c r="S156" s="331" t="str">
        <f t="shared" ref="S156" si="139">IF(O156="","Aun no se determina",IF(AND(O156&lt;=5,Q156&lt;=5),"Controlado",
IF(AND(O156&gt;5,Q156&lt;=5),"Atención Periódica",
IF(AND(O156&lt;=5,Q156&gt;5),"Seguimiento",
IF(AND(O156&gt;=5,Q156&gt;=5),"Atención Inmediata",
0)))))</f>
        <v>Atención Inmediata</v>
      </c>
      <c r="T156" s="42"/>
      <c r="U156" s="377" t="s">
        <v>590</v>
      </c>
      <c r="V156" s="115" t="s">
        <v>272</v>
      </c>
      <c r="W156" s="439" t="s">
        <v>650</v>
      </c>
      <c r="X156" s="440" t="s">
        <v>594</v>
      </c>
      <c r="Y156" s="441" t="s">
        <v>590</v>
      </c>
      <c r="Z156" s="441" t="s">
        <v>590</v>
      </c>
      <c r="AA156" s="441" t="s">
        <v>590</v>
      </c>
      <c r="AB156" s="441" t="s">
        <v>590</v>
      </c>
      <c r="AC156" s="442" t="str">
        <f>IF(U156="No","",
IF(AND(U156="No",Y156="",Z156="",AA156="",AB156=""),"",
IF(AND(U156="Sí",$W156=""),"Falta Valorar Control",
IF(AND(U156="Sí",$W156&lt;&gt;"",COUNTA(X156:AB156)&lt;5),"Falta Valorar Control",
IF(AND(U156="No",W156=""),"",
IF(AND(U156="Sí",Y156="Sí",Z156="Sí",AA156="Sí",AB156="Sí"),"SUFICIENTE",
IF(AND(U156="Sí",Y156="No"),"DEFICIENTE",
IF(AND(U156="Sí",Z156="No"),"DEFICIENTE",
IF(AND(U156="Sí",AA156="No"),"DEFICIENTE",
IF(AND(U156="Sí",AB156="No"),"DEFICIENTE",
""))))))))))</f>
        <v>SUFICIENTE</v>
      </c>
      <c r="AD156" s="381" t="str">
        <f t="shared" ref="AD156" si="140" xml:space="preserve">
IF(AND(U156="",U161="",U166="",U171="",U176=""),"Favor de indicar si existen controles",
IF(COUNTIF(AC156:AC180,"Falta Valorar Control")&gt;=1,"Falta Describir o Valorar Control :)",
IF(OR(U156="No",U161="No",U166="No",U171="No",U176="No"),"DEFICIENTE",
IF(
COUNTIFS(AC156:AC180,"SUFICIENTE")/
(COUNTA(W156:W180)-(IF(U171="",COUNTA(W171:W175),0)+IF(U176="",COUNTA(W176:W180),0)+IF(U166="",COUNTA(W166:W170),0)+IF(U161="",COUNTA(W161:W165),0)+IF(U156="",COUNTA(W156:W160),0)))
=1,"SUFICIENTE",
IF(OR(AC156="Falta Valorar Control",AC161="Falta Valorar Control",AC166="Falta Valorar Control",AC171="Falta Valorar Control",AC176="Falta Valorar Control"),"Falta Describir o Valorar Control",
"DEFICIENTE")))))</f>
        <v>SUFICIENTE</v>
      </c>
      <c r="AE156" s="147">
        <f t="shared" ref="AE156" si="141">COUNTIFS(AC156:AC180,"SUFICIENTE")/
(COUNTA(W156:W180)-(IF(U171="",COUNTA(W171:W175),0)+IF(U176="",COUNTA(W176:W180),0)+IF(U166="",COUNTA(W166:W170),0)+IF(U161="",COUNTA(W161:W165),0)+IF(U156="",COUNTA(W156:W160),0)))</f>
        <v>1</v>
      </c>
      <c r="AF156" s="350">
        <v>7</v>
      </c>
      <c r="AG156" s="353" t="str">
        <f t="shared" ref="AG156" si="142">IF(AF156="","",IF(AF156&lt;3,"Remota",IF(AF156&lt;5,"Inusual",IF(AF156&lt;7,"Probable",IF(AF156&lt;9,"Muy Probable","Recurrente")))))</f>
        <v>Muy Probable</v>
      </c>
      <c r="AH156" s="350">
        <v>8</v>
      </c>
      <c r="AI156" s="353" t="str">
        <f t="shared" ref="AI156" si="143">IF(AH156="","",IF(AH156&lt;3,"Menor",IF(AH156&lt;5,"Bajo",IF(AH156&lt;7,"Moderado",IF(AH156&lt;9,"Grave","Catastrófico")))))</f>
        <v>Grave</v>
      </c>
      <c r="AJ156" s="331" t="str">
        <f t="shared" ref="AJ156" si="144">IF(AF156="","Aun no se determina",IF(AND(AF156&lt;=5,AH156&lt;=5),"Controlado",
IF(AND(AF156&gt;5,AH156&lt;=5),"Atención Periódica",
IF(AND(AF156&lt;=5,AH156&gt;5),"Seguimiento",
IF(AND(AF156&gt;=5,AH156&gt;=5),"Atención Inmediata",
0)))))</f>
        <v>Atención Inmediata</v>
      </c>
    </row>
    <row r="157" spans="1:36" ht="12" customHeight="1">
      <c r="A157" s="365"/>
      <c r="B157" s="368"/>
      <c r="C157" s="368"/>
      <c r="D157" s="371"/>
      <c r="E157" s="391"/>
      <c r="F157" s="397"/>
      <c r="G157" s="375"/>
      <c r="H157"/>
      <c r="I157" s="385"/>
      <c r="J157" s="338"/>
      <c r="K157" s="340"/>
      <c r="L157" s="144"/>
      <c r="M157" s="394"/>
      <c r="N157" s="80"/>
      <c r="O157" s="351"/>
      <c r="P157" s="354"/>
      <c r="Q157" s="351"/>
      <c r="R157" s="354"/>
      <c r="S157" s="332"/>
      <c r="T157" s="42"/>
      <c r="U157" s="378"/>
      <c r="V157" s="116" t="s">
        <v>273</v>
      </c>
      <c r="W157" s="443" t="s">
        <v>651</v>
      </c>
      <c r="X157" s="444" t="s">
        <v>594</v>
      </c>
      <c r="Y157" s="445" t="s">
        <v>590</v>
      </c>
      <c r="Z157" s="445" t="s">
        <v>590</v>
      </c>
      <c r="AA157" s="445" t="s">
        <v>590</v>
      </c>
      <c r="AB157" s="445" t="s">
        <v>590</v>
      </c>
      <c r="AC157" s="446" t="str">
        <f>IF(U156="No","",
IF(AND(U156="No",Y157="",Z157="",AA157="",AB157=""),"",
IF(AND(U156="Sí",$W157&lt;&gt;"",COUNTA(X157:AB157)&lt;5),"Falta Valorar Control",
IF(AND(U156="Sí",$W157="",COUNTA(X157:AB157)=5),"Falta Valorar Control",
IF(AND(U156="Sí",$W157="",COUNTA(X157:AB157)&gt;=3),"Falta Valorar Control",
IF(AND(U156="No",W157=""),"",
IF(AND(U156="Sí",Y157="Sí",Z157="Sí",AA157="Sí",AB157="Sí"),"SUFICIENTE",
IF(AND(U156="Sí",Y157="No"),"DEFICIENTE",
IF(AND(U156="Sí",Z157="No"),"DEFICIENTE",
IF(AND(U156="Sí",AA157="No"),"DEFICIENTE",
IF(AND(U156="Sí",AB157="No"),"DEFICIENTE",
"")))))))))))</f>
        <v>SUFICIENTE</v>
      </c>
      <c r="AD157" s="382"/>
      <c r="AF157" s="351"/>
      <c r="AG157" s="354"/>
      <c r="AH157" s="351"/>
      <c r="AI157" s="354"/>
      <c r="AJ157" s="332"/>
    </row>
    <row r="158" spans="1:36" ht="12" customHeight="1">
      <c r="A158" s="365"/>
      <c r="B158" s="368"/>
      <c r="C158" s="368"/>
      <c r="D158" s="371"/>
      <c r="E158" s="391"/>
      <c r="F158" s="397"/>
      <c r="G158" s="375"/>
      <c r="H158"/>
      <c r="I158" s="385"/>
      <c r="J158" s="338"/>
      <c r="K158" s="340"/>
      <c r="L158" s="144"/>
      <c r="M158" s="394"/>
      <c r="N158" s="80"/>
      <c r="O158" s="351"/>
      <c r="P158" s="354"/>
      <c r="Q158" s="351"/>
      <c r="R158" s="354"/>
      <c r="S158" s="332"/>
      <c r="T158" s="42"/>
      <c r="U158" s="378"/>
      <c r="V158" s="116" t="s">
        <v>274</v>
      </c>
      <c r="W158" s="443"/>
      <c r="X158" s="444"/>
      <c r="Y158" s="445"/>
      <c r="Z158" s="445"/>
      <c r="AA158" s="445"/>
      <c r="AB158" s="445"/>
      <c r="AC158" s="446" t="str">
        <f>IF(U156="No","",
IF(AND(U156="No",Y158="",Z158="",AA158="",AB158=""),"",
IF(AND(U156="Sí",$W158&lt;&gt;"",COUNTA(X158:AB158)&lt;5),"Falta Valorar Control",
IF(AND(U156="Sí",$W158="",COUNTA(X158:AB158)=5),"Falta Valorar Control",
IF(AND(U156="Sí",$W158="",COUNTA(X158:AB158)&gt;=3),"Falta Valorar Control",
IF(AND(U156="No",W158=""),"",
IF(AND(U156="Sí",Y158="Sí",Z158="Sí",AA158="Sí",AB158="Sí"),"SUFICIENTE",
IF(AND(U156="Sí",Y158="No"),"DEFICIENTE",
IF(AND(U156="Sí",Z158="No"),"DEFICIENTE",
IF(AND(U156="Sí",AA158="No"),"DEFICIENTE",
IF(AND(U156="Sí",AB158="No"),"DEFICIENTE",
"")))))))))))</f>
        <v/>
      </c>
      <c r="AD158" s="382"/>
      <c r="AF158" s="351"/>
      <c r="AG158" s="354"/>
      <c r="AH158" s="351"/>
      <c r="AI158" s="354"/>
      <c r="AJ158" s="332"/>
    </row>
    <row r="159" spans="1:36" ht="12" customHeight="1">
      <c r="A159" s="365"/>
      <c r="B159" s="368"/>
      <c r="C159" s="368"/>
      <c r="D159" s="371"/>
      <c r="E159" s="391"/>
      <c r="F159" s="397"/>
      <c r="G159" s="375"/>
      <c r="H159"/>
      <c r="I159" s="385"/>
      <c r="J159" s="338"/>
      <c r="K159" s="340"/>
      <c r="L159" s="144"/>
      <c r="M159" s="394"/>
      <c r="N159" s="80"/>
      <c r="O159" s="351"/>
      <c r="P159" s="354"/>
      <c r="Q159" s="351"/>
      <c r="R159" s="354"/>
      <c r="S159" s="332"/>
      <c r="T159" s="42"/>
      <c r="U159" s="378"/>
      <c r="V159" s="116" t="s">
        <v>275</v>
      </c>
      <c r="W159" s="443"/>
      <c r="X159" s="444"/>
      <c r="Y159" s="445"/>
      <c r="Z159" s="445"/>
      <c r="AA159" s="445"/>
      <c r="AB159" s="445"/>
      <c r="AC159" s="446" t="str">
        <f>IF(U156="No","",
IF(AND(U156="No",Y159="",Z159="",AA159="",AB159=""),"",
IF(AND(U156="Sí",$W159&lt;&gt;"",COUNTA(X159:AB159)&lt;5),"Falta Valorar Control",
IF(AND(U156="Sí",$W159="",COUNTA(X159:AB159)=5),"Falta Valorar Control",
IF(AND(U156="Sí",$W159="",COUNTA(X159:AB159)&gt;=3),"Falta Valorar Control",
IF(AND(U156="No",W159=""),"",
IF(AND(U156="Sí",Y159="Sí",Z159="Sí",AA159="Sí",AB159="Sí"),"SUFICIENTE",
IF(AND(U156="Sí",Y159="No"),"DEFICIENTE",
IF(AND(U156="Sí",Z159="No"),"DEFICIENTE",
IF(AND(U156="Sí",AA159="No"),"DEFICIENTE",
IF(AND(U156="Sí",AB159="No"),"DEFICIENTE",
"")))))))))))</f>
        <v/>
      </c>
      <c r="AD159" s="382"/>
      <c r="AF159" s="351"/>
      <c r="AG159" s="354"/>
      <c r="AH159" s="351"/>
      <c r="AI159" s="354"/>
      <c r="AJ159" s="332"/>
    </row>
    <row r="160" spans="1:36" ht="12" customHeight="1" thickBot="1">
      <c r="A160" s="365"/>
      <c r="B160" s="368"/>
      <c r="C160" s="368"/>
      <c r="D160" s="371"/>
      <c r="E160" s="391"/>
      <c r="F160" s="397"/>
      <c r="G160" s="375"/>
      <c r="H160"/>
      <c r="I160" s="386"/>
      <c r="J160" s="339"/>
      <c r="K160" s="341"/>
      <c r="L160" s="144"/>
      <c r="M160" s="394"/>
      <c r="N160" s="80"/>
      <c r="O160" s="351"/>
      <c r="P160" s="354"/>
      <c r="Q160" s="351"/>
      <c r="R160" s="354"/>
      <c r="S160" s="332"/>
      <c r="T160" s="42"/>
      <c r="U160" s="379"/>
      <c r="V160" s="117" t="s">
        <v>276</v>
      </c>
      <c r="W160" s="447"/>
      <c r="X160" s="448"/>
      <c r="Y160" s="449"/>
      <c r="Z160" s="449"/>
      <c r="AA160" s="449"/>
      <c r="AB160" s="449"/>
      <c r="AC160" s="446" t="str">
        <f>IF(U156="No","",
IF(AND(U156="No",Y160="",Z160="",AA160="",AB160=""),"",
IF(AND(U156="Sí",$W160&lt;&gt;"",COUNTA(X160:AB160)&lt;5),"Falta Valorar Control",
IF(AND(U156="Sí",$W160="",COUNTA(X160:AB160)=5),"Falta Valorar Control",
IF(AND(U156="Sí",$W160="",COUNTA(X160:AB160)&gt;=3),"Falta Valorar Control",
IF(AND(U156="No",W160=""),"",
IF(AND(U156="Sí",Y160="Sí",Z160="Sí",AA160="Sí",AB160="Sí"),"SUFICIENTE",
IF(AND(U156="Sí",Y160="No"),"DEFICIENTE",
IF(AND(U156="Sí",Z160="No"),"DEFICIENTE",
IF(AND(U156="Sí",AA160="No"),"DEFICIENTE",
IF(AND(U156="Sí",AB160="No"),"DEFICIENTE",
"")))))))))))</f>
        <v/>
      </c>
      <c r="AD160" s="382"/>
      <c r="AF160" s="351"/>
      <c r="AG160" s="354"/>
      <c r="AH160" s="351"/>
      <c r="AI160" s="354"/>
      <c r="AJ160" s="332"/>
    </row>
    <row r="161" spans="1:36" ht="12" customHeight="1">
      <c r="A161" s="365"/>
      <c r="B161" s="368"/>
      <c r="C161" s="368"/>
      <c r="D161" s="371"/>
      <c r="E161" s="391"/>
      <c r="F161" s="397"/>
      <c r="G161" s="375"/>
      <c r="H161"/>
      <c r="I161" s="384" t="s">
        <v>647</v>
      </c>
      <c r="J161" s="342" t="s">
        <v>111</v>
      </c>
      <c r="K161" s="343" t="s">
        <v>589</v>
      </c>
      <c r="L161" s="144"/>
      <c r="M161" s="394"/>
      <c r="N161" s="80"/>
      <c r="O161" s="351"/>
      <c r="P161" s="354"/>
      <c r="Q161" s="351"/>
      <c r="R161" s="354"/>
      <c r="S161" s="332"/>
      <c r="T161" s="42"/>
      <c r="U161" s="377" t="s">
        <v>590</v>
      </c>
      <c r="V161" s="115" t="s">
        <v>277</v>
      </c>
      <c r="W161" s="439" t="s">
        <v>675</v>
      </c>
      <c r="X161" s="440" t="s">
        <v>594</v>
      </c>
      <c r="Y161" s="441" t="s">
        <v>590</v>
      </c>
      <c r="Z161" s="441" t="s">
        <v>590</v>
      </c>
      <c r="AA161" s="441" t="s">
        <v>590</v>
      </c>
      <c r="AB161" s="441" t="s">
        <v>590</v>
      </c>
      <c r="AC161" s="442" t="str">
        <f>IF(U161="No","",
IF(AND(U161="No",Y161="",Z161="",AA161="",AB161=""),"",
IF(AND(U161="Sí",$W161=""),"Falta Valorar Control",
IF(AND(U161="Sí",$W161&lt;&gt;"",COUNTA(X161:AB161)&lt;5),"Falta Valorar Control",
IF(AND(U161="No",W161=""),"",
IF(AND(U161="Sí",Y161="Sí",Z161="Sí",AA161="Sí",AB161="Sí"),"SUFICIENTE",
IF(AND(U161="Sí",Y161="No"),"DEFICIENTE",
IF(AND(U161="Sí",Z161="No"),"DEFICIENTE",
IF(AND(U161="Sí",AA161="No"),"DEFICIENTE",
IF(AND(U161="Sí",AB161="No"),"DEFICIENTE",
""))))))))))</f>
        <v>SUFICIENTE</v>
      </c>
      <c r="AD161" s="382"/>
      <c r="AF161" s="351"/>
      <c r="AG161" s="354"/>
      <c r="AH161" s="351"/>
      <c r="AI161" s="354"/>
      <c r="AJ161" s="332"/>
    </row>
    <row r="162" spans="1:36" ht="12" customHeight="1">
      <c r="A162" s="365"/>
      <c r="B162" s="368"/>
      <c r="C162" s="368"/>
      <c r="D162" s="371"/>
      <c r="E162" s="391"/>
      <c r="F162" s="397"/>
      <c r="G162" s="375"/>
      <c r="H162"/>
      <c r="I162" s="385"/>
      <c r="J162" s="338"/>
      <c r="K162" s="340"/>
      <c r="L162" s="144"/>
      <c r="M162" s="394"/>
      <c r="N162" s="80"/>
      <c r="O162" s="351"/>
      <c r="P162" s="354"/>
      <c r="Q162" s="351"/>
      <c r="R162" s="354"/>
      <c r="S162" s="332"/>
      <c r="T162" s="42"/>
      <c r="U162" s="378"/>
      <c r="V162" s="116" t="s">
        <v>278</v>
      </c>
      <c r="W162" s="443"/>
      <c r="X162" s="444"/>
      <c r="Y162" s="445"/>
      <c r="Z162" s="445"/>
      <c r="AA162" s="445"/>
      <c r="AB162" s="445"/>
      <c r="AC162" s="446" t="str">
        <f>IF(U161="No","",
IF(AND(U161="No",Y162="",Z162="",AA162="",AB162=""),"",
IF(AND(U161="Sí",$W162&lt;&gt;"",COUNTA(X162:AB162)&lt;5),"Falta Valorar Control",
IF(AND(U161="Sí",$W162="",COUNTA(X162:AB162)=5),"Falta Valorar Control",
IF(AND(U161="Sí",$W162="",COUNTA(X162:AB162)&gt;=3),"Falta Valorar Control",
IF(AND(U161="No",W162=""),"",
IF(AND(U161="Sí",Y162="Sí",Z162="Sí",AA162="Sí",AB162="Sí"),"SUFICIENTE",
IF(AND(U161="Sí",Y162="No"),"DEFICIENTE",
IF(AND(U161="Sí",Z162="No"),"DEFICIENTE",
IF(AND(U161="Sí",AA162="No"),"DEFICIENTE",
IF(AND(U161="Sí",AB162="No"),"DEFICIENTE",
"")))))))))))</f>
        <v/>
      </c>
      <c r="AD162" s="382"/>
      <c r="AF162" s="351"/>
      <c r="AG162" s="354"/>
      <c r="AH162" s="351"/>
      <c r="AI162" s="354"/>
      <c r="AJ162" s="332"/>
    </row>
    <row r="163" spans="1:36" ht="12" customHeight="1">
      <c r="A163" s="365"/>
      <c r="B163" s="368"/>
      <c r="C163" s="368"/>
      <c r="D163" s="371"/>
      <c r="E163" s="391"/>
      <c r="F163" s="397"/>
      <c r="G163" s="375"/>
      <c r="H163"/>
      <c r="I163" s="385"/>
      <c r="J163" s="338"/>
      <c r="K163" s="340"/>
      <c r="L163" s="144"/>
      <c r="M163" s="394"/>
      <c r="N163" s="80"/>
      <c r="O163" s="351"/>
      <c r="P163" s="354"/>
      <c r="Q163" s="351"/>
      <c r="R163" s="354"/>
      <c r="S163" s="332"/>
      <c r="T163" s="42"/>
      <c r="U163" s="378"/>
      <c r="V163" s="116" t="s">
        <v>279</v>
      </c>
      <c r="W163" s="443"/>
      <c r="X163" s="444"/>
      <c r="Y163" s="445"/>
      <c r="Z163" s="445"/>
      <c r="AA163" s="445"/>
      <c r="AB163" s="445"/>
      <c r="AC163" s="446" t="str">
        <f>IF(U161="No","",
IF(AND(U161="No",Y163="",Z163="",AA163="",AB163=""),"",
IF(AND(U161="Sí",$W163&lt;&gt;"",COUNTA(X163:AB163)&lt;5),"Falta Valorar Control",
IF(AND(U161="Sí",$W163="",COUNTA(X163:AB163)=5),"Falta Valorar Control",
IF(AND(U161="Sí",$W163="",COUNTA(X163:AB163)&gt;=3),"Falta Valorar Control",
IF(AND(U161="No",W163=""),"",
IF(AND(U161="Sí",Y163="Sí",Z163="Sí",AA163="Sí",AB163="Sí"),"SUFICIENTE",
IF(AND(U161="Sí",Y163="No"),"DEFICIENTE",
IF(AND(U161="Sí",Z163="No"),"DEFICIENTE",
IF(AND(U161="Sí",AA163="No"),"DEFICIENTE",
IF(AND(U161="Sí",AB163="No"),"DEFICIENTE",
"")))))))))))</f>
        <v/>
      </c>
      <c r="AD163" s="382"/>
      <c r="AF163" s="351"/>
      <c r="AG163" s="354"/>
      <c r="AH163" s="351"/>
      <c r="AI163" s="354"/>
      <c r="AJ163" s="332"/>
    </row>
    <row r="164" spans="1:36" ht="12" customHeight="1">
      <c r="A164" s="365"/>
      <c r="B164" s="368"/>
      <c r="C164" s="368"/>
      <c r="D164" s="371"/>
      <c r="E164" s="391"/>
      <c r="F164" s="397"/>
      <c r="G164" s="375"/>
      <c r="H164"/>
      <c r="I164" s="385"/>
      <c r="J164" s="338"/>
      <c r="K164" s="340"/>
      <c r="L164" s="144"/>
      <c r="M164" s="394"/>
      <c r="N164" s="80"/>
      <c r="O164" s="351"/>
      <c r="P164" s="354"/>
      <c r="Q164" s="351"/>
      <c r="R164" s="354"/>
      <c r="S164" s="332"/>
      <c r="T164" s="42"/>
      <c r="U164" s="378"/>
      <c r="V164" s="116" t="s">
        <v>280</v>
      </c>
      <c r="W164" s="443"/>
      <c r="X164" s="444"/>
      <c r="Y164" s="445"/>
      <c r="Z164" s="445"/>
      <c r="AA164" s="445"/>
      <c r="AB164" s="445"/>
      <c r="AC164" s="446" t="str">
        <f>IF(U161="No","",
IF(AND(U161="No",Y164="",Z164="",AA164="",AB164=""),"",
IF(AND(U161="Sí",$W164&lt;&gt;"",COUNTA(X164:AB164)&lt;5),"Falta Valorar Control",
IF(AND(U161="Sí",$W164="",COUNTA(X164:AB164)=5),"Falta Valorar Control",
IF(AND(U161="Sí",$W164="",COUNTA(X164:AB164)&gt;=3),"Falta Valorar Control",
IF(AND(U161="No",W164=""),"",
IF(AND(U161="Sí",Y164="Sí",Z164="Sí",AA164="Sí",AB164="Sí"),"SUFICIENTE",
IF(AND(U161="Sí",Y164="No"),"DEFICIENTE",
IF(AND(U161="Sí",Z164="No"),"DEFICIENTE",
IF(AND(U161="Sí",AA164="No"),"DEFICIENTE",
IF(AND(U161="Sí",AB164="No"),"DEFICIENTE",
"")))))))))))</f>
        <v/>
      </c>
      <c r="AD164" s="382"/>
      <c r="AF164" s="351"/>
      <c r="AG164" s="354"/>
      <c r="AH164" s="351"/>
      <c r="AI164" s="354"/>
      <c r="AJ164" s="332"/>
    </row>
    <row r="165" spans="1:36" ht="12" customHeight="1" thickBot="1">
      <c r="A165" s="365"/>
      <c r="B165" s="368"/>
      <c r="C165" s="368"/>
      <c r="D165" s="371"/>
      <c r="E165" s="391"/>
      <c r="F165" s="397"/>
      <c r="G165" s="375"/>
      <c r="H165"/>
      <c r="I165" s="386"/>
      <c r="J165" s="339"/>
      <c r="K165" s="341"/>
      <c r="L165" s="144"/>
      <c r="M165" s="394"/>
      <c r="N165" s="80"/>
      <c r="O165" s="351"/>
      <c r="P165" s="354"/>
      <c r="Q165" s="351"/>
      <c r="R165" s="354"/>
      <c r="S165" s="332"/>
      <c r="T165" s="42"/>
      <c r="U165" s="379"/>
      <c r="V165" s="117" t="s">
        <v>281</v>
      </c>
      <c r="W165" s="447"/>
      <c r="X165" s="448"/>
      <c r="Y165" s="449"/>
      <c r="Z165" s="449"/>
      <c r="AA165" s="449"/>
      <c r="AB165" s="449"/>
      <c r="AC165" s="446" t="str">
        <f>IF(U161="No","",
IF(AND(U161="No",Y165="",Z165="",AA165="",AB165=""),"",
IF(AND(U161="Sí",$W165&lt;&gt;"",COUNTA(X165:AB165)&lt;5),"Falta Valorar Control",
IF(AND(U161="Sí",$W165="",COUNTA(X165:AB165)=5),"Falta Valorar Control",
IF(AND(U161="Sí",$W165="",COUNTA(X165:AB165)&gt;=3),"Falta Valorar Control",
IF(AND(U161="No",W165=""),"",
IF(AND(U161="Sí",Y165="Sí",Z165="Sí",AA165="Sí",AB165="Sí"),"SUFICIENTE",
IF(AND(U161="Sí",Y165="No"),"DEFICIENTE",
IF(AND(U161="Sí",Z165="No"),"DEFICIENTE",
IF(AND(U161="Sí",AA165="No"),"DEFICIENTE",
IF(AND(U161="Sí",AB165="No"),"DEFICIENTE",
"")))))))))))</f>
        <v/>
      </c>
      <c r="AD165" s="382"/>
      <c r="AF165" s="351"/>
      <c r="AG165" s="354"/>
      <c r="AH165" s="351"/>
      <c r="AI165" s="354"/>
      <c r="AJ165" s="332"/>
    </row>
    <row r="166" spans="1:36" ht="12" customHeight="1">
      <c r="A166" s="365"/>
      <c r="B166" s="368"/>
      <c r="C166" s="368"/>
      <c r="D166" s="371"/>
      <c r="E166" s="391"/>
      <c r="F166" s="397"/>
      <c r="G166" s="375"/>
      <c r="H166"/>
      <c r="I166" s="384" t="s">
        <v>648</v>
      </c>
      <c r="J166" s="342" t="s">
        <v>114</v>
      </c>
      <c r="K166" s="343" t="s">
        <v>589</v>
      </c>
      <c r="L166" s="144"/>
      <c r="M166" s="394"/>
      <c r="N166" s="80"/>
      <c r="O166" s="351"/>
      <c r="P166" s="354"/>
      <c r="Q166" s="351"/>
      <c r="R166" s="354"/>
      <c r="S166" s="332"/>
      <c r="T166" s="42"/>
      <c r="U166" s="377" t="s">
        <v>590</v>
      </c>
      <c r="V166" s="115" t="s">
        <v>282</v>
      </c>
      <c r="W166" s="439" t="s">
        <v>652</v>
      </c>
      <c r="X166" s="440" t="s">
        <v>594</v>
      </c>
      <c r="Y166" s="441" t="s">
        <v>590</v>
      </c>
      <c r="Z166" s="441" t="s">
        <v>590</v>
      </c>
      <c r="AA166" s="441" t="s">
        <v>590</v>
      </c>
      <c r="AB166" s="441" t="s">
        <v>590</v>
      </c>
      <c r="AC166" s="442" t="str">
        <f>IF(U166="No","",
IF(AND(U166="No",Y166="",Z166="",AA166="",AB166=""),"",
IF(AND(U166="Sí",$W166=""),"Falta Valorar Control",
IF(AND(U166="Sí",$W166&lt;&gt;"",COUNTA(X166:AB166)&lt;5),"Falta Valorar Control",
IF(AND(U166="No",W166=""),"",
IF(AND(U166="Sí",Y166="Sí",Z166="Sí",AA166="Sí",AB166="Sí"),"SUFICIENTE",
IF(AND(U166="Sí",Y166="No"),"DEFICIENTE",
IF(AND(U166="Sí",Z166="No"),"DEFICIENTE",
IF(AND(U166="Sí",AA166="No"),"DEFICIENTE",
IF(AND(U166="Sí",AB166="No"),"DEFICIENTE",
""))))))))))</f>
        <v>SUFICIENTE</v>
      </c>
      <c r="AD166" s="382"/>
      <c r="AF166" s="351"/>
      <c r="AG166" s="354"/>
      <c r="AH166" s="351"/>
      <c r="AI166" s="354"/>
      <c r="AJ166" s="332"/>
    </row>
    <row r="167" spans="1:36" ht="12" customHeight="1">
      <c r="A167" s="365"/>
      <c r="B167" s="368"/>
      <c r="C167" s="368"/>
      <c r="D167" s="371"/>
      <c r="E167" s="391"/>
      <c r="F167" s="397"/>
      <c r="G167" s="375"/>
      <c r="H167"/>
      <c r="I167" s="385"/>
      <c r="J167" s="338"/>
      <c r="K167" s="340"/>
      <c r="L167" s="144"/>
      <c r="M167" s="394"/>
      <c r="N167" s="80"/>
      <c r="O167" s="351"/>
      <c r="P167" s="354"/>
      <c r="Q167" s="351"/>
      <c r="R167" s="354"/>
      <c r="S167" s="332"/>
      <c r="T167" s="42"/>
      <c r="U167" s="378"/>
      <c r="V167" s="116" t="s">
        <v>283</v>
      </c>
      <c r="W167" s="443" t="s">
        <v>653</v>
      </c>
      <c r="X167" s="444" t="s">
        <v>594</v>
      </c>
      <c r="Y167" s="445" t="s">
        <v>590</v>
      </c>
      <c r="Z167" s="445" t="s">
        <v>590</v>
      </c>
      <c r="AA167" s="445" t="s">
        <v>590</v>
      </c>
      <c r="AB167" s="445" t="s">
        <v>590</v>
      </c>
      <c r="AC167" s="446" t="str">
        <f>IF(U166="No","",
IF(AND(U166="No",Y167="",Z167="",AA167="",AB167=""),"",
IF(AND(U166="Sí",$W167&lt;&gt;"",COUNTA(X167:AB167)&lt;5),"Falta Valorar Control",
IF(AND(U166="Sí",$W167="",COUNTA(X167:AB167)=5),"Falta Valorar Control",
IF(AND(U166="Sí",$W167="",COUNTA(X167:AB167)&gt;=3),"Falta Valorar Control",
IF(AND(U166="No",W167=""),"",
IF(AND(U166="Sí",Y167="Sí",Z167="Sí",AA167="Sí",AB167="Sí"),"SUFICIENTE",
IF(AND(U166="Sí",Y167="No"),"DEFICIENTE",
IF(AND(U166="Sí",Z167="No"),"DEFICIENTE",
IF(AND(U166="Sí",AA167="No"),"DEFICIENTE",
IF(AND(U166="Sí",AB167="No"),"DEFICIENTE",
"")))))))))))</f>
        <v>SUFICIENTE</v>
      </c>
      <c r="AD167" s="382"/>
      <c r="AF167" s="351"/>
      <c r="AG167" s="354"/>
      <c r="AH167" s="351"/>
      <c r="AI167" s="354"/>
      <c r="AJ167" s="332"/>
    </row>
    <row r="168" spans="1:36" ht="12" customHeight="1">
      <c r="A168" s="365"/>
      <c r="B168" s="368"/>
      <c r="C168" s="368"/>
      <c r="D168" s="371"/>
      <c r="E168" s="391"/>
      <c r="F168" s="397"/>
      <c r="G168" s="375"/>
      <c r="H168"/>
      <c r="I168" s="385"/>
      <c r="J168" s="338"/>
      <c r="K168" s="340"/>
      <c r="L168" s="144"/>
      <c r="M168" s="394"/>
      <c r="N168" s="80"/>
      <c r="O168" s="351"/>
      <c r="P168" s="354"/>
      <c r="Q168" s="351"/>
      <c r="R168" s="354"/>
      <c r="S168" s="332"/>
      <c r="T168" s="42"/>
      <c r="U168" s="378"/>
      <c r="V168" s="116" t="s">
        <v>284</v>
      </c>
      <c r="W168" s="435"/>
      <c r="X168" s="429"/>
      <c r="Y168" s="430"/>
      <c r="Z168" s="430"/>
      <c r="AA168" s="430"/>
      <c r="AB168" s="430"/>
      <c r="AC168" s="137" t="str">
        <f t="shared" ref="AC168" si="145" xml:space="preserve">
IF(U166="No","",
IF(AND(U166="No",Y168="",Z168="",AA168="",AB168=""),"",
IF(AND(U166="Sí",$W168&lt;&gt;"",COUNTA(X168:AB168)&lt;5),"Falta Valorar Control",
IF(AND(U166="Sí",$W168="",COUNTA(X168:AB168)=5),"Falta Valorar Control",
IF(AND(U166="Sí",$W168="",COUNTA(X168:AB168)&gt;=3),"Falta Valorar Control",
IF(AND(U166="No",W168=""),"",
IF(AND(U166="Sí",Y168="Sí",Z168="Sí",AA168="Sí",AB168="Sí"),"SUFICIENTE",
IF(AND(U166="Sí",Y168="No"),"DEFICIENTE",
IF(AND(U166="Sí",Z168="No"),"DEFICIENTE",
IF(AND(U166="Sí",AA168="No"),"DEFICIENTE",
IF(AND(U166="Sí",AB168="No"),"DEFICIENTE",
"")))))))))))</f>
        <v/>
      </c>
      <c r="AD168" s="382"/>
      <c r="AF168" s="351"/>
      <c r="AG168" s="354"/>
      <c r="AH168" s="351"/>
      <c r="AI168" s="354"/>
      <c r="AJ168" s="332"/>
    </row>
    <row r="169" spans="1:36" ht="12" customHeight="1">
      <c r="A169" s="365"/>
      <c r="B169" s="368"/>
      <c r="C169" s="368"/>
      <c r="D169" s="371"/>
      <c r="E169" s="391"/>
      <c r="F169" s="397"/>
      <c r="G169" s="375"/>
      <c r="H169"/>
      <c r="I169" s="385"/>
      <c r="J169" s="338"/>
      <c r="K169" s="340"/>
      <c r="L169" s="144"/>
      <c r="M169" s="394"/>
      <c r="N169" s="80"/>
      <c r="O169" s="351"/>
      <c r="P169" s="354"/>
      <c r="Q169" s="351"/>
      <c r="R169" s="354"/>
      <c r="S169" s="332"/>
      <c r="T169" s="42"/>
      <c r="U169" s="378"/>
      <c r="V169" s="116" t="s">
        <v>285</v>
      </c>
      <c r="W169" s="435"/>
      <c r="X169" s="429"/>
      <c r="Y169" s="430"/>
      <c r="Z169" s="430"/>
      <c r="AA169" s="430"/>
      <c r="AB169" s="430"/>
      <c r="AC169" s="137" t="str">
        <f t="shared" ref="AC169" si="146" xml:space="preserve">
IF(U166="No","",
IF(AND(U166="No",Y169="",Z169="",AA169="",AB169=""),"",
IF(AND(U166="Sí",$W169&lt;&gt;"",COUNTA(X169:AB169)&lt;5),"Falta Valorar Control",
IF(AND(U166="Sí",$W169="",COUNTA(X169:AB169)=5),"Falta Valorar Control",
IF(AND(U166="Sí",$W169="",COUNTA(X169:AB169)&gt;=3),"Falta Valorar Control",
IF(AND(U166="No",W169=""),"",
IF(AND(U166="Sí",Y169="Sí",Z169="Sí",AA169="Sí",AB169="Sí"),"SUFICIENTE",
IF(AND(U166="Sí",Y169="No"),"DEFICIENTE",
IF(AND(U166="Sí",Z169="No"),"DEFICIENTE",
IF(AND(U166="Sí",AA169="No"),"DEFICIENTE",
IF(AND(U166="Sí",AB169="No"),"DEFICIENTE",
"")))))))))))</f>
        <v/>
      </c>
      <c r="AD169" s="382"/>
      <c r="AF169" s="351"/>
      <c r="AG169" s="354"/>
      <c r="AH169" s="351"/>
      <c r="AI169" s="354"/>
      <c r="AJ169" s="332"/>
    </row>
    <row r="170" spans="1:36" ht="12" customHeight="1" thickBot="1">
      <c r="A170" s="365"/>
      <c r="B170" s="368"/>
      <c r="C170" s="368"/>
      <c r="D170" s="371"/>
      <c r="E170" s="391"/>
      <c r="F170" s="397"/>
      <c r="G170" s="375"/>
      <c r="H170"/>
      <c r="I170" s="386"/>
      <c r="J170" s="339"/>
      <c r="K170" s="341"/>
      <c r="L170" s="144"/>
      <c r="M170" s="394"/>
      <c r="N170" s="80"/>
      <c r="O170" s="351"/>
      <c r="P170" s="354"/>
      <c r="Q170" s="351"/>
      <c r="R170" s="354"/>
      <c r="S170" s="332"/>
      <c r="T170" s="42"/>
      <c r="U170" s="379"/>
      <c r="V170" s="117" t="s">
        <v>286</v>
      </c>
      <c r="W170" s="436"/>
      <c r="X170" s="432"/>
      <c r="Y170" s="433"/>
      <c r="Z170" s="433"/>
      <c r="AA170" s="433"/>
      <c r="AB170" s="433"/>
      <c r="AC170" s="137" t="str">
        <f t="shared" ref="AC170" si="147" xml:space="preserve">
IF(U166="No","",
IF(AND(U166="No",Y170="",Z170="",AA170="",AB170=""),"",
IF(AND(U166="Sí",$W170&lt;&gt;"",COUNTA(X170:AB170)&lt;5),"Falta Valorar Control",
IF(AND(U166="Sí",$W170="",COUNTA(X170:AB170)=5),"Falta Valorar Control",
IF(AND(U166="Sí",$W170="",COUNTA(X170:AB170)&gt;=3),"Falta Valorar Control",
IF(AND(U166="No",W170=""),"",
IF(AND(U166="Sí",Y170="Sí",Z170="Sí",AA170="Sí",AB170="Sí"),"SUFICIENTE",
IF(AND(U166="Sí",Y170="No"),"DEFICIENTE",
IF(AND(U166="Sí",Z170="No"),"DEFICIENTE",
IF(AND(U166="Sí",AA170="No"),"DEFICIENTE",
IF(AND(U166="Sí",AB170="No"),"DEFICIENTE",
"")))))))))))</f>
        <v/>
      </c>
      <c r="AD170" s="382"/>
      <c r="AF170" s="351"/>
      <c r="AG170" s="354"/>
      <c r="AH170" s="351"/>
      <c r="AI170" s="354"/>
      <c r="AJ170" s="332"/>
    </row>
    <row r="171" spans="1:36" ht="12" customHeight="1" thickBot="1">
      <c r="A171" s="365"/>
      <c r="B171" s="368"/>
      <c r="C171" s="368"/>
      <c r="D171" s="371"/>
      <c r="E171" s="391"/>
      <c r="F171" s="397"/>
      <c r="G171" s="375"/>
      <c r="H171"/>
      <c r="I171" s="384" t="s">
        <v>649</v>
      </c>
      <c r="J171" s="342" t="s">
        <v>114</v>
      </c>
      <c r="K171" s="343"/>
      <c r="L171" s="144"/>
      <c r="M171" s="394"/>
      <c r="N171" s="80"/>
      <c r="O171" s="351"/>
      <c r="P171" s="354"/>
      <c r="Q171" s="351"/>
      <c r="R171" s="354"/>
      <c r="S171" s="332"/>
      <c r="T171" s="42"/>
      <c r="U171" s="377"/>
      <c r="V171" s="115" t="s">
        <v>287</v>
      </c>
      <c r="W171" s="434"/>
      <c r="X171" s="426"/>
      <c r="Y171" s="427"/>
      <c r="Z171" s="427"/>
      <c r="AA171" s="427"/>
      <c r="AB171" s="427"/>
      <c r="AC171" s="118"/>
      <c r="AD171" s="382"/>
      <c r="AF171" s="351"/>
      <c r="AG171" s="354"/>
      <c r="AH171" s="351"/>
      <c r="AI171" s="354"/>
      <c r="AJ171" s="332"/>
    </row>
    <row r="172" spans="1:36" ht="12" customHeight="1">
      <c r="A172" s="365"/>
      <c r="B172" s="368"/>
      <c r="C172" s="368"/>
      <c r="D172" s="371"/>
      <c r="E172" s="391"/>
      <c r="F172" s="397"/>
      <c r="G172" s="375"/>
      <c r="H172"/>
      <c r="I172" s="385"/>
      <c r="J172" s="338"/>
      <c r="K172" s="340"/>
      <c r="L172" s="144"/>
      <c r="M172" s="394"/>
      <c r="N172" s="80"/>
      <c r="O172" s="351"/>
      <c r="P172" s="354"/>
      <c r="Q172" s="351"/>
      <c r="R172" s="354"/>
      <c r="S172" s="332"/>
      <c r="T172" s="42"/>
      <c r="U172" s="378"/>
      <c r="V172" s="116" t="s">
        <v>288</v>
      </c>
      <c r="W172" s="435"/>
      <c r="X172" s="429"/>
      <c r="Y172" s="427"/>
      <c r="Z172" s="427"/>
      <c r="AA172" s="427"/>
      <c r="AB172" s="427"/>
      <c r="AC172" s="137"/>
      <c r="AD172" s="382"/>
      <c r="AF172" s="351"/>
      <c r="AG172" s="354"/>
      <c r="AH172" s="351"/>
      <c r="AI172" s="354"/>
      <c r="AJ172" s="332"/>
    </row>
    <row r="173" spans="1:36" ht="12" customHeight="1">
      <c r="A173" s="365"/>
      <c r="B173" s="368"/>
      <c r="C173" s="368"/>
      <c r="D173" s="371"/>
      <c r="E173" s="391"/>
      <c r="F173" s="397"/>
      <c r="G173" s="375"/>
      <c r="H173"/>
      <c r="I173" s="385"/>
      <c r="J173" s="338"/>
      <c r="K173" s="340"/>
      <c r="L173" s="144"/>
      <c r="M173" s="394"/>
      <c r="N173" s="80"/>
      <c r="O173" s="351"/>
      <c r="P173" s="354"/>
      <c r="Q173" s="351"/>
      <c r="R173" s="354"/>
      <c r="S173" s="332"/>
      <c r="T173" s="42"/>
      <c r="U173" s="378"/>
      <c r="V173" s="116" t="s">
        <v>289</v>
      </c>
      <c r="W173" s="140"/>
      <c r="X173" s="135"/>
      <c r="Y173" s="136"/>
      <c r="Z173" s="136"/>
      <c r="AA173" s="136"/>
      <c r="AB173" s="136"/>
      <c r="AC173" s="137" t="str">
        <f t="shared" ref="AC173" si="148" xml:space="preserve">
IF(U171="No","",
IF(AND(U171="No",Y173="",Z173="",AA173="",AB173=""),"",
IF(AND(U171="Sí",$W173&lt;&gt;"",COUNTA(X173:AB173)&lt;5),"Falta Valorar Control",
IF(AND(U171="Sí",$W173="",COUNTA(X173:AB173)=5),"Falta Valorar Control",
IF(AND(U171="Sí",$W173="",COUNTA(X173:AB173)&gt;=3),"Falta Valorar Control",
IF(AND(U171="No",W173=""),"",
IF(AND(U171="Sí",Y173="Sí",Z173="Sí",AA173="Sí",AB173="Sí"),"SUFICIENTE",
IF(AND(U171="Sí",Y173="No"),"DEFICIENTE",
IF(AND(U171="Sí",Z173="No"),"DEFICIENTE",
IF(AND(U171="Sí",AA173="No"),"DEFICIENTE",
IF(AND(U171="Sí",AB173="No"),"DEFICIENTE",
"")))))))))))</f>
        <v/>
      </c>
      <c r="AD173" s="382"/>
      <c r="AF173" s="351"/>
      <c r="AG173" s="354"/>
      <c r="AH173" s="351"/>
      <c r="AI173" s="354"/>
      <c r="AJ173" s="332"/>
    </row>
    <row r="174" spans="1:36" ht="12" customHeight="1">
      <c r="A174" s="365"/>
      <c r="B174" s="368"/>
      <c r="C174" s="368"/>
      <c r="D174" s="371"/>
      <c r="E174" s="391"/>
      <c r="F174" s="397"/>
      <c r="G174" s="375"/>
      <c r="H174"/>
      <c r="I174" s="385"/>
      <c r="J174" s="338"/>
      <c r="K174" s="340"/>
      <c r="L174" s="144"/>
      <c r="M174" s="394"/>
      <c r="N174" s="80"/>
      <c r="O174" s="351"/>
      <c r="P174" s="354"/>
      <c r="Q174" s="351"/>
      <c r="R174" s="354"/>
      <c r="S174" s="332"/>
      <c r="T174" s="42"/>
      <c r="U174" s="378"/>
      <c r="V174" s="116" t="s">
        <v>290</v>
      </c>
      <c r="W174" s="140"/>
      <c r="X174" s="135"/>
      <c r="Y174" s="136"/>
      <c r="Z174" s="136"/>
      <c r="AA174" s="136"/>
      <c r="AB174" s="136"/>
      <c r="AC174" s="137" t="str">
        <f t="shared" ref="AC174" si="149" xml:space="preserve">
IF(U171="No","",
IF(AND(U171="No",Y174="",Z174="",AA174="",AB174=""),"",
IF(AND(U171="Sí",$W174&lt;&gt;"",COUNTA(X174:AB174)&lt;5),"Falta Valorar Control",
IF(AND(U171="Sí",$W174="",COUNTA(X174:AB174)=5),"Falta Valorar Control",
IF(AND(U171="Sí",$W174="",COUNTA(X174:AB174)&gt;=3),"Falta Valorar Control",
IF(AND(U171="No",W174=""),"",
IF(AND(U171="Sí",Y174="Sí",Z174="Sí",AA174="Sí",AB174="Sí"),"SUFICIENTE",
IF(AND(U171="Sí",Y174="No"),"DEFICIENTE",
IF(AND(U171="Sí",Z174="No"),"DEFICIENTE",
IF(AND(U171="Sí",AA174="No"),"DEFICIENTE",
IF(AND(U171="Sí",AB174="No"),"DEFICIENTE",
"")))))))))))</f>
        <v/>
      </c>
      <c r="AD174" s="382"/>
      <c r="AF174" s="351"/>
      <c r="AG174" s="354"/>
      <c r="AH174" s="351"/>
      <c r="AI174" s="354"/>
      <c r="AJ174" s="332"/>
    </row>
    <row r="175" spans="1:36" ht="12" customHeight="1" thickBot="1">
      <c r="A175" s="365"/>
      <c r="B175" s="368"/>
      <c r="C175" s="368"/>
      <c r="D175" s="371"/>
      <c r="E175" s="391"/>
      <c r="F175" s="397"/>
      <c r="G175" s="375"/>
      <c r="H175"/>
      <c r="I175" s="386"/>
      <c r="J175" s="339"/>
      <c r="K175" s="341"/>
      <c r="L175" s="144"/>
      <c r="M175" s="394"/>
      <c r="N175" s="80"/>
      <c r="O175" s="351"/>
      <c r="P175" s="354"/>
      <c r="Q175" s="351"/>
      <c r="R175" s="354"/>
      <c r="S175" s="332"/>
      <c r="T175" s="42"/>
      <c r="U175" s="379"/>
      <c r="V175" s="117" t="s">
        <v>291</v>
      </c>
      <c r="W175" s="148"/>
      <c r="X175" s="138"/>
      <c r="Y175" s="139"/>
      <c r="Z175" s="139"/>
      <c r="AA175" s="139"/>
      <c r="AB175" s="139"/>
      <c r="AC175" s="137" t="str">
        <f t="shared" ref="AC175" si="150" xml:space="preserve">
IF(U171="No","",
IF(AND(U171="No",Y175="",Z175="",AA175="",AB175=""),"",
IF(AND(U171="Sí",$W175&lt;&gt;"",COUNTA(X175:AB175)&lt;5),"Falta Valorar Control",
IF(AND(U171="Sí",$W175="",COUNTA(X175:AB175)=5),"Falta Valorar Control",
IF(AND(U171="Sí",$W175="",COUNTA(X175:AB175)&gt;=3),"Falta Valorar Control",
IF(AND(U171="No",W175=""),"",
IF(AND(U171="Sí",Y175="Sí",Z175="Sí",AA175="Sí",AB175="Sí"),"SUFICIENTE",
IF(AND(U171="Sí",Y175="No"),"DEFICIENTE",
IF(AND(U171="Sí",Z175="No"),"DEFICIENTE",
IF(AND(U171="Sí",AA175="No"),"DEFICIENTE",
IF(AND(U171="Sí",AB175="No"),"DEFICIENTE",
"")))))))))))</f>
        <v/>
      </c>
      <c r="AD175" s="382"/>
      <c r="AF175" s="351"/>
      <c r="AG175" s="354"/>
      <c r="AH175" s="351"/>
      <c r="AI175" s="354"/>
      <c r="AJ175" s="332"/>
    </row>
    <row r="176" spans="1:36" ht="12" customHeight="1">
      <c r="A176" s="365"/>
      <c r="B176" s="368"/>
      <c r="C176" s="368"/>
      <c r="D176" s="371"/>
      <c r="E176" s="391"/>
      <c r="F176" s="397"/>
      <c r="G176" s="375"/>
      <c r="H176"/>
      <c r="I176" s="384"/>
      <c r="J176" s="342"/>
      <c r="K176" s="343"/>
      <c r="L176" s="144"/>
      <c r="M176" s="394"/>
      <c r="O176" s="351"/>
      <c r="P176" s="354"/>
      <c r="Q176" s="351"/>
      <c r="R176" s="354"/>
      <c r="S176" s="332"/>
      <c r="T176" s="42"/>
      <c r="U176" s="377"/>
      <c r="V176" s="115" t="s">
        <v>292</v>
      </c>
      <c r="W176" s="141"/>
      <c r="X176" s="133"/>
      <c r="Y176" s="134"/>
      <c r="Z176" s="134"/>
      <c r="AA176" s="134"/>
      <c r="AB176" s="134"/>
      <c r="AC176" s="118" t="str">
        <f t="shared" ref="AC176" si="151" xml:space="preserve">
IF(U176="No","",
IF(AND(U176="No",Y176="",Z176="",AA176="",AB176=""),"",
IF(AND(U176="Sí",$W176=""),"Falta Valorar Control",
IF(AND(U176="Sí",$W176&lt;&gt;"",COUNTA(X176:AB176)&lt;5),"Falta Valorar Control",
IF(AND(U176="No",W176=""),"",
IF(AND(U176="Sí",Y176="Sí",Z176="Sí",AA176="Sí",AB176="Sí"),"SUFICIENTE",
IF(AND(U176="Sí",Y176="No"),"DEFICIENTE",
IF(AND(U176="Sí",Z176="No"),"DEFICIENTE",
IF(AND(U176="Sí",AA176="No"),"DEFICIENTE",
IF(AND(U176="Sí",AB176="No"),"DEFICIENTE",
""))))))))))</f>
        <v/>
      </c>
      <c r="AD176" s="382"/>
      <c r="AF176" s="351"/>
      <c r="AG176" s="354"/>
      <c r="AH176" s="351"/>
      <c r="AI176" s="354"/>
      <c r="AJ176" s="332"/>
    </row>
    <row r="177" spans="1:36" ht="12" customHeight="1">
      <c r="A177" s="365"/>
      <c r="B177" s="368"/>
      <c r="C177" s="368"/>
      <c r="D177" s="371"/>
      <c r="E177" s="391"/>
      <c r="F177" s="397"/>
      <c r="G177" s="375"/>
      <c r="H177"/>
      <c r="I177" s="385"/>
      <c r="J177" s="338"/>
      <c r="K177" s="340"/>
      <c r="L177" s="144"/>
      <c r="M177" s="394"/>
      <c r="N177" s="80"/>
      <c r="O177" s="351"/>
      <c r="P177" s="354"/>
      <c r="Q177" s="351"/>
      <c r="R177" s="354"/>
      <c r="S177" s="332"/>
      <c r="T177" s="42"/>
      <c r="U177" s="378"/>
      <c r="V177" s="116" t="s">
        <v>293</v>
      </c>
      <c r="W177" s="140"/>
      <c r="X177" s="135"/>
      <c r="Y177" s="136"/>
      <c r="Z177" s="136"/>
      <c r="AA177" s="136"/>
      <c r="AB177" s="136"/>
      <c r="AC177" s="137" t="str">
        <f t="shared" ref="AC177" si="152" xml:space="preserve">
IF(U176="No","",
IF(AND(U176="No",Y177="",Z177="",AA177="",AB177=""),"",
IF(AND(U176="Sí",$W177&lt;&gt;"",COUNTA(X177:AB177)&lt;5),"Falta Valorar Control",
IF(AND(U176="Sí",$W177="",COUNTA(X177:AB177)=5),"Falta Valorar Control",
IF(AND(U176="Sí",$W177="",COUNTA(X177:AB177)&gt;=3),"Falta Valorar Control",
IF(AND(U176="No",W177=""),"",
IF(AND(U176="Sí",Y177="Sí",Z177="Sí",AA177="Sí",AB177="Sí"),"SUFICIENTE",
IF(AND(U176="Sí",Y177="No"),"DEFICIENTE",
IF(AND(U176="Sí",Z177="No"),"DEFICIENTE",
IF(AND(U176="Sí",AA177="No"),"DEFICIENTE",
IF(AND(U176="Sí",AB177="No"),"DEFICIENTE",
"")))))))))))</f>
        <v/>
      </c>
      <c r="AD177" s="382"/>
      <c r="AF177" s="351"/>
      <c r="AG177" s="354"/>
      <c r="AH177" s="351"/>
      <c r="AI177" s="354"/>
      <c r="AJ177" s="332"/>
    </row>
    <row r="178" spans="1:36" ht="12" customHeight="1">
      <c r="A178" s="365"/>
      <c r="B178" s="368"/>
      <c r="C178" s="368"/>
      <c r="D178" s="371"/>
      <c r="E178" s="391"/>
      <c r="F178" s="397"/>
      <c r="G178" s="375"/>
      <c r="H178"/>
      <c r="I178" s="385"/>
      <c r="J178" s="338"/>
      <c r="K178" s="340"/>
      <c r="L178" s="144"/>
      <c r="M178" s="394"/>
      <c r="N178" s="80"/>
      <c r="O178" s="351"/>
      <c r="P178" s="354"/>
      <c r="Q178" s="351"/>
      <c r="R178" s="354"/>
      <c r="S178" s="332"/>
      <c r="T178" s="42"/>
      <c r="U178" s="378"/>
      <c r="V178" s="116" t="s">
        <v>294</v>
      </c>
      <c r="W178" s="140"/>
      <c r="X178" s="135"/>
      <c r="Y178" s="136"/>
      <c r="Z178" s="136"/>
      <c r="AA178" s="136"/>
      <c r="AB178" s="136"/>
      <c r="AC178" s="137" t="str">
        <f t="shared" ref="AC178" si="153" xml:space="preserve">
IF(U176="No","",
IF(AND(U176="No",Y178="",Z178="",AA178="",AB178=""),"",
IF(AND(U176="Sí",$W178&lt;&gt;"",COUNTA(X178:AB178)&lt;5),"Falta Valorar Control",
IF(AND(U176="Sí",$W178="",COUNTA(X178:AB178)=5),"Falta Valorar Control",
IF(AND(U176="Sí",$W178="",COUNTA(X178:AB178)&gt;=3),"Falta Valorar Control",
IF(AND(U176="No",W178=""),"",
IF(AND(U176="Sí",Y178="Sí",Z178="Sí",AA178="Sí",AB178="Sí"),"SUFICIENTE",
IF(AND(U176="Sí",Y178="No"),"DEFICIENTE",
IF(AND(U176="Sí",Z178="No"),"DEFICIENTE",
IF(AND(U176="Sí",AA178="No"),"DEFICIENTE",
IF(AND(U176="Sí",AB178="No"),"DEFICIENTE",
"")))))))))))</f>
        <v/>
      </c>
      <c r="AD178" s="382"/>
      <c r="AF178" s="351"/>
      <c r="AG178" s="354"/>
      <c r="AH178" s="351"/>
      <c r="AI178" s="354"/>
      <c r="AJ178" s="332"/>
    </row>
    <row r="179" spans="1:36" ht="12" customHeight="1">
      <c r="A179" s="365"/>
      <c r="B179" s="368"/>
      <c r="C179" s="368"/>
      <c r="D179" s="371"/>
      <c r="E179" s="391"/>
      <c r="F179" s="397"/>
      <c r="G179" s="375"/>
      <c r="H179"/>
      <c r="I179" s="385"/>
      <c r="J179" s="338"/>
      <c r="K179" s="340"/>
      <c r="L179" s="144"/>
      <c r="M179" s="394"/>
      <c r="N179" s="80"/>
      <c r="O179" s="351"/>
      <c r="P179" s="354"/>
      <c r="Q179" s="351"/>
      <c r="R179" s="354"/>
      <c r="S179" s="332"/>
      <c r="T179" s="42"/>
      <c r="U179" s="378"/>
      <c r="V179" s="116" t="s">
        <v>295</v>
      </c>
      <c r="W179" s="140"/>
      <c r="X179" s="135"/>
      <c r="Y179" s="136"/>
      <c r="Z179" s="136"/>
      <c r="AA179" s="136"/>
      <c r="AB179" s="136"/>
      <c r="AC179" s="137" t="str">
        <f t="shared" ref="AC179" si="154" xml:space="preserve">
IF(U176="No","",
IF(AND(U176="No",Y179="",Z179="",AA179="",AB179=""),"",
IF(AND(U176="Sí",$W179&lt;&gt;"",COUNTA(X179:AB179)&lt;5),"Falta Valorar Control",
IF(AND(U176="Sí",$W179="",COUNTA(X179:AB179)=5),"Falta Valorar Control",
IF(AND(U176="Sí",$W179="",COUNTA(X179:AB179)&gt;=3),"Falta Valorar Control",
IF(AND(U176="No",W179=""),"",
IF(AND(U176="Sí",Y179="Sí",Z179="Sí",AA179="Sí",AB179="Sí"),"SUFICIENTE",
IF(AND(U176="Sí",Y179="No"),"DEFICIENTE",
IF(AND(U176="Sí",Z179="No"),"DEFICIENTE",
IF(AND(U176="Sí",AA179="No"),"DEFICIENTE",
IF(AND(U176="Sí",AB179="No"),"DEFICIENTE",
"")))))))))))</f>
        <v/>
      </c>
      <c r="AD179" s="382"/>
      <c r="AF179" s="351"/>
      <c r="AG179" s="354"/>
      <c r="AH179" s="351"/>
      <c r="AI179" s="354"/>
      <c r="AJ179" s="332"/>
    </row>
    <row r="180" spans="1:36" ht="12" customHeight="1" thickBot="1">
      <c r="A180" s="366"/>
      <c r="B180" s="369"/>
      <c r="C180" s="369"/>
      <c r="D180" s="372"/>
      <c r="E180" s="392"/>
      <c r="F180" s="398"/>
      <c r="G180" s="376"/>
      <c r="H180"/>
      <c r="I180" s="387"/>
      <c r="J180" s="344"/>
      <c r="K180" s="345"/>
      <c r="L180" s="144"/>
      <c r="M180" s="395"/>
      <c r="N180" s="80"/>
      <c r="O180" s="352"/>
      <c r="P180" s="355"/>
      <c r="Q180" s="352"/>
      <c r="R180" s="355"/>
      <c r="S180" s="333"/>
      <c r="T180" s="42"/>
      <c r="U180" s="380"/>
      <c r="V180" s="149" t="s">
        <v>296</v>
      </c>
      <c r="W180" s="150"/>
      <c r="X180" s="151"/>
      <c r="Y180" s="152"/>
      <c r="Z180" s="152"/>
      <c r="AA180" s="152"/>
      <c r="AB180" s="152"/>
      <c r="AC180" s="153" t="str">
        <f t="shared" ref="AC180" si="155" xml:space="preserve">
IF(U176="No","",
IF(AND(U176="No",Y180="",Z180="",AA180="",AB180=""),"",
IF(AND(U176="Sí",$W180&lt;&gt;"",COUNTA(X180:AB180)&lt;5),"Falta Valorar Control",
IF(AND(U176="Sí",$W180="",COUNTA(X180:AB180)=5),"Falta Valorar Control",
IF(AND(U176="Sí",$W180="",COUNTA(X180:AB180)&gt;=3),"Falta Valorar Control",
IF(AND(U176="No",W180=""),"",
IF(AND(U176="Sí",Y180="Sí",Z180="Sí",AA180="Sí",AB180="Sí"),"SUFICIENTE",
IF(AND(U176="Sí",Y180="No"),"DEFICIENTE",
IF(AND(U176="Sí",Z180="No"),"DEFICIENTE",
IF(AND(U176="Sí",AA180="No"),"DEFICIENTE",
IF(AND(U176="Sí",AB180="No"),"DEFICIENTE",
"")))))))))))</f>
        <v/>
      </c>
      <c r="AD180" s="383"/>
      <c r="AF180" s="352"/>
      <c r="AG180" s="355"/>
      <c r="AH180" s="352"/>
      <c r="AI180" s="355"/>
      <c r="AJ180" s="333"/>
    </row>
    <row r="181" spans="1:36" ht="12" customHeight="1" thickTop="1">
      <c r="A181" s="364" t="s">
        <v>78</v>
      </c>
      <c r="B181" s="388" t="s">
        <v>644</v>
      </c>
      <c r="C181" s="388" t="s">
        <v>665</v>
      </c>
      <c r="D181" s="389" t="s">
        <v>664</v>
      </c>
      <c r="E181" s="390" t="s">
        <v>625</v>
      </c>
      <c r="F181" s="396" t="s">
        <v>11</v>
      </c>
      <c r="G181" s="399"/>
      <c r="H181"/>
      <c r="I181" s="400" t="s">
        <v>666</v>
      </c>
      <c r="J181" s="401" t="s">
        <v>111</v>
      </c>
      <c r="K181" s="402" t="s">
        <v>589</v>
      </c>
      <c r="L181" s="144"/>
      <c r="M181" s="393" t="s">
        <v>673</v>
      </c>
      <c r="N181" s="80"/>
      <c r="O181" s="350">
        <v>8</v>
      </c>
      <c r="P181" s="353" t="str">
        <f t="shared" ref="P181" si="156">IF(O181="","",IF(O181&lt;3,"Remota",IF(O181&lt;5,"Inusual",IF(O181&lt;7,"Probable",IF(O181&lt;9,"Muy Probable","Recurrente")))))</f>
        <v>Muy Probable</v>
      </c>
      <c r="Q181" s="350">
        <v>4</v>
      </c>
      <c r="R181" s="353" t="str">
        <f t="shared" ref="R181" si="157">IF(Q181="","",IF(Q181&lt;3,"Menor",IF(Q181&lt;5,"Bajo",IF(Q181&lt;7,"Moderado",IF(Q181&lt;9,"Grave","Catastrófico")))))</f>
        <v>Bajo</v>
      </c>
      <c r="S181" s="331" t="str">
        <f t="shared" ref="S181" si="158">IF(O181="","Aun no se determina",IF(AND(O181&lt;=5,Q181&lt;=5),"Controlado",
IF(AND(O181&gt;5,Q181&lt;=5),"Atención Periódica",
IF(AND(O181&lt;=5,Q181&gt;5),"Seguimiento",
IF(AND(O181&gt;=5,Q181&gt;=5),"Atención Inmediata",
0)))))</f>
        <v>Atención Periódica</v>
      </c>
      <c r="T181" s="42"/>
      <c r="U181" s="377" t="s">
        <v>590</v>
      </c>
      <c r="V181" s="115" t="s">
        <v>297</v>
      </c>
      <c r="W181" s="141" t="s">
        <v>669</v>
      </c>
      <c r="X181" s="133" t="s">
        <v>594</v>
      </c>
      <c r="Y181" s="134" t="s">
        <v>590</v>
      </c>
      <c r="Z181" s="134" t="s">
        <v>590</v>
      </c>
      <c r="AA181" s="134" t="s">
        <v>590</v>
      </c>
      <c r="AB181" s="134" t="s">
        <v>590</v>
      </c>
      <c r="AC181" s="118" t="str">
        <f t="shared" ref="AC181" si="159" xml:space="preserve">
IF(U181="No","",
IF(AND(U181="No",Y181="",Z181="",AA181="",AB181=""),"",
IF(AND(U181="Sí",$W181=""),"Falta Valorar Control",
IF(AND(U181="Sí",$W181&lt;&gt;"",COUNTA(X181:AB181)&lt;5),"Falta Valorar Control",
IF(AND(U181="No",W181=""),"",
IF(AND(U181="Sí",Y181="Sí",Z181="Sí",AA181="Sí",AB181="Sí"),"SUFICIENTE",
IF(AND(U181="Sí",Y181="No"),"DEFICIENTE",
IF(AND(U181="Sí",Z181="No"),"DEFICIENTE",
IF(AND(U181="Sí",AA181="No"),"DEFICIENTE",
IF(AND(U181="Sí",AB181="No"),"DEFICIENTE",
""))))))))))</f>
        <v>SUFICIENTE</v>
      </c>
      <c r="AD181" s="381" t="str">
        <f t="shared" ref="AD181" si="160" xml:space="preserve">
IF(AND(U181="",U186="",U191="",U196="",U201=""),"Favor de indicar si existen controles",
IF(COUNTIF(AC181:AC205,"Falta Valorar Control")&gt;=1,"Falta Describir o Valorar Control :)",
IF(OR(U181="No",U186="No",U191="No",U196="No",U201="No"),"DEFICIENTE",
IF(
COUNTIFS(AC181:AC205,"SUFICIENTE")/
(COUNTA(W181:W205)-(IF(U196="",COUNTA(W196:W200),0)+IF(U201="",COUNTA(W201:W205),0)+IF(U191="",COUNTA(W191:W195),0)+IF(U186="",COUNTA(W186:W190),0)+IF(U181="",COUNTA(W181:W185),0)))
=1,"SUFICIENTE",
IF(OR(AC181="Falta Valorar Control",AC186="Falta Valorar Control",AC191="Falta Valorar Control",AC196="Falta Valorar Control",AC201="Falta Valorar Control"),"Falta Describir o Valorar Control",
"DEFICIENTE")))))</f>
        <v>SUFICIENTE</v>
      </c>
      <c r="AE181" s="147">
        <f t="shared" ref="AE181" si="161">COUNTIFS(AC181:AC205,"SUFICIENTE")/
(COUNTA(W181:W205)-(IF(U196="",COUNTA(W196:W200),0)+IF(U201="",COUNTA(W201:W205),0)+IF(U191="",COUNTA(W191:W195),0)+IF(U186="",COUNTA(W186:W190),0)+IF(U181="",COUNTA(W181:W185),0)))</f>
        <v>1</v>
      </c>
      <c r="AF181" s="350">
        <v>9</v>
      </c>
      <c r="AG181" s="353" t="str">
        <f t="shared" ref="AG181" si="162">IF(AF181="","",IF(AF181&lt;3,"Remota",IF(AF181&lt;5,"Inusual",IF(AF181&lt;7,"Probable",IF(AF181&lt;9,"Muy Probable","Recurrente")))))</f>
        <v>Recurrente</v>
      </c>
      <c r="AH181" s="350">
        <v>7</v>
      </c>
      <c r="AI181" s="353" t="str">
        <f t="shared" ref="AI181" si="163">IF(AH181="","",IF(AH181&lt;3,"Menor",IF(AH181&lt;5,"Bajo",IF(AH181&lt;7,"Moderado",IF(AH181&lt;9,"Grave","Catastrófico")))))</f>
        <v>Grave</v>
      </c>
      <c r="AJ181" s="331" t="str">
        <f t="shared" ref="AJ181" si="164">IF(AF181="","Aun no se determina",IF(AND(AF181&lt;=5,AH181&lt;=5),"Controlado",
IF(AND(AF181&gt;5,AH181&lt;=5),"Atención Periódica",
IF(AND(AF181&lt;=5,AH181&gt;5),"Seguimiento",
IF(AND(AF181&gt;=5,AH181&gt;=5),"Atención Inmediata",
0)))))</f>
        <v>Atención Inmediata</v>
      </c>
    </row>
    <row r="182" spans="1:36" ht="12" customHeight="1">
      <c r="A182" s="365"/>
      <c r="B182" s="368"/>
      <c r="C182" s="368"/>
      <c r="D182" s="371"/>
      <c r="E182" s="391"/>
      <c r="F182" s="397"/>
      <c r="G182" s="375"/>
      <c r="H182"/>
      <c r="I182" s="385"/>
      <c r="J182" s="338"/>
      <c r="K182" s="340"/>
      <c r="L182" s="144"/>
      <c r="M182" s="394"/>
      <c r="N182" s="80"/>
      <c r="O182" s="351"/>
      <c r="P182" s="354"/>
      <c r="Q182" s="351"/>
      <c r="R182" s="354"/>
      <c r="S182" s="332"/>
      <c r="T182" s="42"/>
      <c r="U182" s="378"/>
      <c r="V182" s="116" t="s">
        <v>298</v>
      </c>
      <c r="W182" s="140"/>
      <c r="X182" s="135"/>
      <c r="Y182" s="136"/>
      <c r="Z182" s="136"/>
      <c r="AA182" s="136"/>
      <c r="AB182" s="136"/>
      <c r="AC182" s="137" t="str">
        <f t="shared" ref="AC182" si="165" xml:space="preserve">
IF(U181="No","",
IF(AND(U181="No",Y182="",Z182="",AA182="",AB182=""),"",
IF(AND(U181="Sí",$W182&lt;&gt;"",COUNTA(X182:AB182)&lt;5),"Falta Valorar Control",
IF(AND(U181="Sí",$W182="",COUNTA(X182:AB182)=5),"Falta Valorar Control",
IF(AND(U181="Sí",$W182="",COUNTA(X182:AB182)&gt;=3),"Falta Valorar Control",
IF(AND(U181="No",W182=""),"",
IF(AND(U181="Sí",Y182="Sí",Z182="Sí",AA182="Sí",AB182="Sí"),"SUFICIENTE",
IF(AND(U181="Sí",Y182="No"),"DEFICIENTE",
IF(AND(U181="Sí",Z182="No"),"DEFICIENTE",
IF(AND(U181="Sí",AA182="No"),"DEFICIENTE",
IF(AND(U181="Sí",AB182="No"),"DEFICIENTE",
"")))))))))))</f>
        <v/>
      </c>
      <c r="AD182" s="382"/>
      <c r="AF182" s="351"/>
      <c r="AG182" s="354"/>
      <c r="AH182" s="351"/>
      <c r="AI182" s="354"/>
      <c r="AJ182" s="332"/>
    </row>
    <row r="183" spans="1:36" ht="12" customHeight="1">
      <c r="A183" s="365"/>
      <c r="B183" s="368"/>
      <c r="C183" s="368"/>
      <c r="D183" s="371"/>
      <c r="E183" s="391"/>
      <c r="F183" s="397"/>
      <c r="G183" s="375"/>
      <c r="H183"/>
      <c r="I183" s="385"/>
      <c r="J183" s="338"/>
      <c r="K183" s="340"/>
      <c r="L183" s="144"/>
      <c r="M183" s="394"/>
      <c r="N183" s="80"/>
      <c r="O183" s="351"/>
      <c r="P183" s="354"/>
      <c r="Q183" s="351"/>
      <c r="R183" s="354"/>
      <c r="S183" s="332"/>
      <c r="T183" s="42"/>
      <c r="U183" s="378"/>
      <c r="V183" s="116" t="s">
        <v>299</v>
      </c>
      <c r="W183" s="140"/>
      <c r="X183" s="135"/>
      <c r="Y183" s="136"/>
      <c r="Z183" s="136"/>
      <c r="AA183" s="136"/>
      <c r="AB183" s="136"/>
      <c r="AC183" s="137" t="str">
        <f t="shared" ref="AC183" si="166" xml:space="preserve">
IF(U181="No","",
IF(AND(U181="No",Y183="",Z183="",AA183="",AB183=""),"",
IF(AND(U181="Sí",$W183&lt;&gt;"",COUNTA(X183:AB183)&lt;5),"Falta Valorar Control",
IF(AND(U181="Sí",$W183="",COUNTA(X183:AB183)=5),"Falta Valorar Control",
IF(AND(U181="Sí",$W183="",COUNTA(X183:AB183)&gt;=3),"Falta Valorar Control",
IF(AND(U181="No",W183=""),"",
IF(AND(U181="Sí",Y183="Sí",Z183="Sí",AA183="Sí",AB183="Sí"),"SUFICIENTE",
IF(AND(U181="Sí",Y183="No"),"DEFICIENTE",
IF(AND(U181="Sí",Z183="No"),"DEFICIENTE",
IF(AND(U181="Sí",AA183="No"),"DEFICIENTE",
IF(AND(U181="Sí",AB183="No"),"DEFICIENTE",
"")))))))))))</f>
        <v/>
      </c>
      <c r="AD183" s="382"/>
      <c r="AF183" s="351"/>
      <c r="AG183" s="354"/>
      <c r="AH183" s="351"/>
      <c r="AI183" s="354"/>
      <c r="AJ183" s="332"/>
    </row>
    <row r="184" spans="1:36" ht="12" customHeight="1">
      <c r="A184" s="365"/>
      <c r="B184" s="368"/>
      <c r="C184" s="368"/>
      <c r="D184" s="371"/>
      <c r="E184" s="391"/>
      <c r="F184" s="397"/>
      <c r="G184" s="375"/>
      <c r="H184"/>
      <c r="I184" s="385"/>
      <c r="J184" s="338"/>
      <c r="K184" s="340"/>
      <c r="L184" s="144"/>
      <c r="M184" s="394"/>
      <c r="N184" s="80"/>
      <c r="O184" s="351"/>
      <c r="P184" s="354"/>
      <c r="Q184" s="351"/>
      <c r="R184" s="354"/>
      <c r="S184" s="332"/>
      <c r="T184" s="42"/>
      <c r="U184" s="378"/>
      <c r="V184" s="116" t="s">
        <v>300</v>
      </c>
      <c r="W184" s="140"/>
      <c r="X184" s="135"/>
      <c r="Y184" s="136"/>
      <c r="Z184" s="136"/>
      <c r="AA184" s="136"/>
      <c r="AB184" s="136"/>
      <c r="AC184" s="137" t="str">
        <f t="shared" ref="AC184" si="167" xml:space="preserve">
IF(U181="No","",
IF(AND(U181="No",Y184="",Z184="",AA184="",AB184=""),"",
IF(AND(U181="Sí",$W184&lt;&gt;"",COUNTA(X184:AB184)&lt;5),"Falta Valorar Control",
IF(AND(U181="Sí",$W184="",COUNTA(X184:AB184)=5),"Falta Valorar Control",
IF(AND(U181="Sí",$W184="",COUNTA(X184:AB184)&gt;=3),"Falta Valorar Control",
IF(AND(U181="No",W184=""),"",
IF(AND(U181="Sí",Y184="Sí",Z184="Sí",AA184="Sí",AB184="Sí"),"SUFICIENTE",
IF(AND(U181="Sí",Y184="No"),"DEFICIENTE",
IF(AND(U181="Sí",Z184="No"),"DEFICIENTE",
IF(AND(U181="Sí",AA184="No"),"DEFICIENTE",
IF(AND(U181="Sí",AB184="No"),"DEFICIENTE",
"")))))))))))</f>
        <v/>
      </c>
      <c r="AD184" s="382"/>
      <c r="AF184" s="351"/>
      <c r="AG184" s="354"/>
      <c r="AH184" s="351"/>
      <c r="AI184" s="354"/>
      <c r="AJ184" s="332"/>
    </row>
    <row r="185" spans="1:36" ht="12" customHeight="1" thickBot="1">
      <c r="A185" s="365"/>
      <c r="B185" s="368"/>
      <c r="C185" s="368"/>
      <c r="D185" s="371"/>
      <c r="E185" s="391"/>
      <c r="F185" s="397"/>
      <c r="G185" s="375"/>
      <c r="H185"/>
      <c r="I185" s="386"/>
      <c r="J185" s="339"/>
      <c r="K185" s="341"/>
      <c r="L185" s="144"/>
      <c r="M185" s="394"/>
      <c r="N185" s="80"/>
      <c r="O185" s="351"/>
      <c r="P185" s="354"/>
      <c r="Q185" s="351"/>
      <c r="R185" s="354"/>
      <c r="S185" s="332"/>
      <c r="T185" s="42"/>
      <c r="U185" s="379"/>
      <c r="V185" s="117" t="s">
        <v>301</v>
      </c>
      <c r="W185" s="148"/>
      <c r="X185" s="138"/>
      <c r="Y185" s="139"/>
      <c r="Z185" s="139"/>
      <c r="AA185" s="139"/>
      <c r="AB185" s="139"/>
      <c r="AC185" s="137" t="str">
        <f t="shared" ref="AC185" si="168" xml:space="preserve">
IF(U181="No","",
IF(AND(U181="No",Y185="",Z185="",AA185="",AB185=""),"",
IF(AND(U181="Sí",$W185&lt;&gt;"",COUNTA(X185:AB185)&lt;5),"Falta Valorar Control",
IF(AND(U181="Sí",$W185="",COUNTA(X185:AB185)=5),"Falta Valorar Control",
IF(AND(U181="Sí",$W185="",COUNTA(X185:AB185)&gt;=3),"Falta Valorar Control",
IF(AND(U181="No",W185=""),"",
IF(AND(U181="Sí",Y185="Sí",Z185="Sí",AA185="Sí",AB185="Sí"),"SUFICIENTE",
IF(AND(U181="Sí",Y185="No"),"DEFICIENTE",
IF(AND(U181="Sí",Z185="No"),"DEFICIENTE",
IF(AND(U181="Sí",AA185="No"),"DEFICIENTE",
IF(AND(U181="Sí",AB185="No"),"DEFICIENTE",
"")))))))))))</f>
        <v/>
      </c>
      <c r="AD185" s="382"/>
      <c r="AF185" s="351"/>
      <c r="AG185" s="354"/>
      <c r="AH185" s="351"/>
      <c r="AI185" s="354"/>
      <c r="AJ185" s="332"/>
    </row>
    <row r="186" spans="1:36" ht="12" customHeight="1" thickBot="1">
      <c r="A186" s="365"/>
      <c r="B186" s="368"/>
      <c r="C186" s="368"/>
      <c r="D186" s="371"/>
      <c r="E186" s="391"/>
      <c r="F186" s="397"/>
      <c r="G186" s="375"/>
      <c r="H186"/>
      <c r="I186" s="384" t="s">
        <v>667</v>
      </c>
      <c r="J186" s="342" t="s">
        <v>110</v>
      </c>
      <c r="K186" s="343" t="s">
        <v>587</v>
      </c>
      <c r="L186" s="144"/>
      <c r="M186" s="394"/>
      <c r="N186" s="80"/>
      <c r="O186" s="351"/>
      <c r="P186" s="354"/>
      <c r="Q186" s="351"/>
      <c r="R186" s="354"/>
      <c r="S186" s="332"/>
      <c r="T186" s="42"/>
      <c r="U186" s="377" t="s">
        <v>590</v>
      </c>
      <c r="V186" s="115" t="s">
        <v>302</v>
      </c>
      <c r="W186" s="141" t="s">
        <v>670</v>
      </c>
      <c r="X186" s="133" t="s">
        <v>595</v>
      </c>
      <c r="Y186" s="134" t="s">
        <v>590</v>
      </c>
      <c r="Z186" s="134" t="s">
        <v>590</v>
      </c>
      <c r="AA186" s="134" t="s">
        <v>590</v>
      </c>
      <c r="AB186" s="134" t="s">
        <v>590</v>
      </c>
      <c r="AC186" s="118" t="str">
        <f t="shared" ref="AC186" si="169" xml:space="preserve">
IF(U186="No","",
IF(AND(U186="No",Y186="",Z186="",AA186="",AB186=""),"",
IF(AND(U186="Sí",$W186=""),"Falta Valorar Control",
IF(AND(U186="Sí",$W186&lt;&gt;"",COUNTA(X186:AB186)&lt;5),"Falta Valorar Control",
IF(AND(U186="No",W186=""),"",
IF(AND(U186="Sí",Y186="Sí",Z186="Sí",AA186="Sí",AB186="Sí"),"SUFICIENTE",
IF(AND(U186="Sí",Y186="No"),"DEFICIENTE",
IF(AND(U186="Sí",Z186="No"),"DEFICIENTE",
IF(AND(U186="Sí",AA186="No"),"DEFICIENTE",
IF(AND(U186="Sí",AB186="No"),"DEFICIENTE",
""))))))))))</f>
        <v>SUFICIENTE</v>
      </c>
      <c r="AD186" s="382"/>
      <c r="AF186" s="351"/>
      <c r="AG186" s="354"/>
      <c r="AH186" s="351"/>
      <c r="AI186" s="354"/>
      <c r="AJ186" s="332"/>
    </row>
    <row r="187" spans="1:36" ht="12" customHeight="1">
      <c r="A187" s="365"/>
      <c r="B187" s="368"/>
      <c r="C187" s="368"/>
      <c r="D187" s="371"/>
      <c r="E187" s="391"/>
      <c r="F187" s="397"/>
      <c r="G187" s="375"/>
      <c r="H187"/>
      <c r="I187" s="385"/>
      <c r="J187" s="338"/>
      <c r="K187" s="340"/>
      <c r="L187" s="144"/>
      <c r="M187" s="394"/>
      <c r="N187" s="80"/>
      <c r="O187" s="351"/>
      <c r="P187" s="354"/>
      <c r="Q187" s="351"/>
      <c r="R187" s="354"/>
      <c r="S187" s="332"/>
      <c r="T187" s="42"/>
      <c r="U187" s="378"/>
      <c r="V187" s="116" t="s">
        <v>303</v>
      </c>
      <c r="W187" s="140" t="s">
        <v>671</v>
      </c>
      <c r="X187" s="133" t="s">
        <v>595</v>
      </c>
      <c r="Y187" s="134" t="s">
        <v>590</v>
      </c>
      <c r="Z187" s="134" t="s">
        <v>590</v>
      </c>
      <c r="AA187" s="134" t="s">
        <v>590</v>
      </c>
      <c r="AB187" s="134" t="s">
        <v>590</v>
      </c>
      <c r="AC187" s="137" t="str">
        <f t="shared" ref="AC187" si="170" xml:space="preserve">
IF(U186="No","",
IF(AND(U186="No",Y187="",Z187="",AA187="",AB187=""),"",
IF(AND(U186="Sí",$W187&lt;&gt;"",COUNTA(X187:AB187)&lt;5),"Falta Valorar Control",
IF(AND(U186="Sí",$W187="",COUNTA(X187:AB187)=5),"Falta Valorar Control",
IF(AND(U186="Sí",$W187="",COUNTA(X187:AB187)&gt;=3),"Falta Valorar Control",
IF(AND(U186="No",W187=""),"",
IF(AND(U186="Sí",Y187="Sí",Z187="Sí",AA187="Sí",AB187="Sí"),"SUFICIENTE",
IF(AND(U186="Sí",Y187="No"),"DEFICIENTE",
IF(AND(U186="Sí",Z187="No"),"DEFICIENTE",
IF(AND(U186="Sí",AA187="No"),"DEFICIENTE",
IF(AND(U186="Sí",AB187="No"),"DEFICIENTE",
"")))))))))))</f>
        <v>SUFICIENTE</v>
      </c>
      <c r="AD187" s="382"/>
      <c r="AF187" s="351"/>
      <c r="AG187" s="354"/>
      <c r="AH187" s="351"/>
      <c r="AI187" s="354"/>
      <c r="AJ187" s="332"/>
    </row>
    <row r="188" spans="1:36" ht="12" customHeight="1">
      <c r="A188" s="365"/>
      <c r="B188" s="368"/>
      <c r="C188" s="368"/>
      <c r="D188" s="371"/>
      <c r="E188" s="391"/>
      <c r="F188" s="397"/>
      <c r="G188" s="375"/>
      <c r="H188"/>
      <c r="I188" s="385"/>
      <c r="J188" s="338"/>
      <c r="K188" s="340"/>
      <c r="L188" s="144"/>
      <c r="M188" s="394"/>
      <c r="N188" s="80"/>
      <c r="O188" s="351"/>
      <c r="P188" s="354"/>
      <c r="Q188" s="351"/>
      <c r="R188" s="354"/>
      <c r="S188" s="332"/>
      <c r="T188" s="42"/>
      <c r="U188" s="378"/>
      <c r="V188" s="116" t="s">
        <v>304</v>
      </c>
      <c r="W188" s="140"/>
      <c r="X188" s="135"/>
      <c r="Y188" s="136"/>
      <c r="Z188" s="136"/>
      <c r="AA188" s="136"/>
      <c r="AB188" s="136"/>
      <c r="AC188" s="137" t="str">
        <f t="shared" ref="AC188" si="171" xml:space="preserve">
IF(U186="No","",
IF(AND(U186="No",Y188="",Z188="",AA188="",AB188=""),"",
IF(AND(U186="Sí",$W188&lt;&gt;"",COUNTA(X188:AB188)&lt;5),"Falta Valorar Control",
IF(AND(U186="Sí",$W188="",COUNTA(X188:AB188)=5),"Falta Valorar Control",
IF(AND(U186="Sí",$W188="",COUNTA(X188:AB188)&gt;=3),"Falta Valorar Control",
IF(AND(U186="No",W188=""),"",
IF(AND(U186="Sí",Y188="Sí",Z188="Sí",AA188="Sí",AB188="Sí"),"SUFICIENTE",
IF(AND(U186="Sí",Y188="No"),"DEFICIENTE",
IF(AND(U186="Sí",Z188="No"),"DEFICIENTE",
IF(AND(U186="Sí",AA188="No"),"DEFICIENTE",
IF(AND(U186="Sí",AB188="No"),"DEFICIENTE",
"")))))))))))</f>
        <v/>
      </c>
      <c r="AD188" s="382"/>
      <c r="AF188" s="351"/>
      <c r="AG188" s="354"/>
      <c r="AH188" s="351"/>
      <c r="AI188" s="354"/>
      <c r="AJ188" s="332"/>
    </row>
    <row r="189" spans="1:36" ht="12" customHeight="1">
      <c r="A189" s="365"/>
      <c r="B189" s="368"/>
      <c r="C189" s="368"/>
      <c r="D189" s="371"/>
      <c r="E189" s="391"/>
      <c r="F189" s="397"/>
      <c r="G189" s="375"/>
      <c r="H189"/>
      <c r="I189" s="385"/>
      <c r="J189" s="338"/>
      <c r="K189" s="340"/>
      <c r="L189" s="144"/>
      <c r="M189" s="394"/>
      <c r="N189" s="80"/>
      <c r="O189" s="351"/>
      <c r="P189" s="354"/>
      <c r="Q189" s="351"/>
      <c r="R189" s="354"/>
      <c r="S189" s="332"/>
      <c r="T189" s="42"/>
      <c r="U189" s="378"/>
      <c r="V189" s="116" t="s">
        <v>305</v>
      </c>
      <c r="W189" s="140"/>
      <c r="X189" s="135"/>
      <c r="Y189" s="136"/>
      <c r="Z189" s="136"/>
      <c r="AA189" s="136"/>
      <c r="AB189" s="136"/>
      <c r="AC189" s="137" t="str">
        <f t="shared" ref="AC189" si="172" xml:space="preserve">
IF(U186="No","",
IF(AND(U186="No",Y189="",Z189="",AA189="",AB189=""),"",
IF(AND(U186="Sí",$W189&lt;&gt;"",COUNTA(X189:AB189)&lt;5),"Falta Valorar Control",
IF(AND(U186="Sí",$W189="",COUNTA(X189:AB189)=5),"Falta Valorar Control",
IF(AND(U186="Sí",$W189="",COUNTA(X189:AB189)&gt;=3),"Falta Valorar Control",
IF(AND(U186="No",W189=""),"",
IF(AND(U186="Sí",Y189="Sí",Z189="Sí",AA189="Sí",AB189="Sí"),"SUFICIENTE",
IF(AND(U186="Sí",Y189="No"),"DEFICIENTE",
IF(AND(U186="Sí",Z189="No"),"DEFICIENTE",
IF(AND(U186="Sí",AA189="No"),"DEFICIENTE",
IF(AND(U186="Sí",AB189="No"),"DEFICIENTE",
"")))))))))))</f>
        <v/>
      </c>
      <c r="AD189" s="382"/>
      <c r="AF189" s="351"/>
      <c r="AG189" s="354"/>
      <c r="AH189" s="351"/>
      <c r="AI189" s="354"/>
      <c r="AJ189" s="332"/>
    </row>
    <row r="190" spans="1:36" ht="12" customHeight="1" thickBot="1">
      <c r="A190" s="365"/>
      <c r="B190" s="368"/>
      <c r="C190" s="368"/>
      <c r="D190" s="371"/>
      <c r="E190" s="391"/>
      <c r="F190" s="397"/>
      <c r="G190" s="375"/>
      <c r="H190"/>
      <c r="I190" s="386"/>
      <c r="J190" s="339"/>
      <c r="K190" s="341"/>
      <c r="L190" s="144"/>
      <c r="M190" s="394"/>
      <c r="N190" s="80"/>
      <c r="O190" s="351"/>
      <c r="P190" s="354"/>
      <c r="Q190" s="351"/>
      <c r="R190" s="354"/>
      <c r="S190" s="332"/>
      <c r="T190" s="42"/>
      <c r="U190" s="379"/>
      <c r="V190" s="117" t="s">
        <v>306</v>
      </c>
      <c r="W190" s="148"/>
      <c r="X190" s="138"/>
      <c r="Y190" s="139"/>
      <c r="Z190" s="139"/>
      <c r="AA190" s="139"/>
      <c r="AB190" s="139"/>
      <c r="AC190" s="137" t="str">
        <f t="shared" ref="AC190" si="173" xml:space="preserve">
IF(U186="No","",
IF(AND(U186="No",Y190="",Z190="",AA190="",AB190=""),"",
IF(AND(U186="Sí",$W190&lt;&gt;"",COUNTA(X190:AB190)&lt;5),"Falta Valorar Control",
IF(AND(U186="Sí",$W190="",COUNTA(X190:AB190)=5),"Falta Valorar Control",
IF(AND(U186="Sí",$W190="",COUNTA(X190:AB190)&gt;=3),"Falta Valorar Control",
IF(AND(U186="No",W190=""),"",
IF(AND(U186="Sí",Y190="Sí",Z190="Sí",AA190="Sí",AB190="Sí"),"SUFICIENTE",
IF(AND(U186="Sí",Y190="No"),"DEFICIENTE",
IF(AND(U186="Sí",Z190="No"),"DEFICIENTE",
IF(AND(U186="Sí",AA190="No"),"DEFICIENTE",
IF(AND(U186="Sí",AB190="No"),"DEFICIENTE",
"")))))))))))</f>
        <v/>
      </c>
      <c r="AD190" s="382"/>
      <c r="AF190" s="351"/>
      <c r="AG190" s="354"/>
      <c r="AH190" s="351"/>
      <c r="AI190" s="354"/>
      <c r="AJ190" s="332"/>
    </row>
    <row r="191" spans="1:36" ht="12" customHeight="1">
      <c r="A191" s="365"/>
      <c r="B191" s="368"/>
      <c r="C191" s="368"/>
      <c r="D191" s="371"/>
      <c r="E191" s="391"/>
      <c r="F191" s="397"/>
      <c r="G191" s="375"/>
      <c r="H191"/>
      <c r="I191" s="384" t="s">
        <v>668</v>
      </c>
      <c r="J191" s="342" t="s">
        <v>111</v>
      </c>
      <c r="K191" s="343" t="s">
        <v>589</v>
      </c>
      <c r="L191" s="144"/>
      <c r="M191" s="394"/>
      <c r="N191" s="80"/>
      <c r="O191" s="351"/>
      <c r="P191" s="354"/>
      <c r="Q191" s="351"/>
      <c r="R191" s="354"/>
      <c r="S191" s="332"/>
      <c r="T191" s="42"/>
      <c r="U191" s="377" t="s">
        <v>590</v>
      </c>
      <c r="V191" s="115" t="s">
        <v>307</v>
      </c>
      <c r="W191" s="141" t="s">
        <v>672</v>
      </c>
      <c r="X191" s="133" t="s">
        <v>594</v>
      </c>
      <c r="Y191" s="134" t="s">
        <v>590</v>
      </c>
      <c r="Z191" s="134" t="s">
        <v>590</v>
      </c>
      <c r="AA191" s="134" t="s">
        <v>590</v>
      </c>
      <c r="AB191" s="134" t="s">
        <v>590</v>
      </c>
      <c r="AC191" s="118" t="s">
        <v>657</v>
      </c>
      <c r="AD191" s="382"/>
      <c r="AF191" s="351"/>
      <c r="AG191" s="354"/>
      <c r="AH191" s="351"/>
      <c r="AI191" s="354"/>
      <c r="AJ191" s="332"/>
    </row>
    <row r="192" spans="1:36" ht="12" customHeight="1">
      <c r="A192" s="365"/>
      <c r="B192" s="368"/>
      <c r="C192" s="368"/>
      <c r="D192" s="371"/>
      <c r="E192" s="391"/>
      <c r="F192" s="397"/>
      <c r="G192" s="375"/>
      <c r="H192"/>
      <c r="I192" s="385"/>
      <c r="J192" s="338"/>
      <c r="K192" s="340"/>
      <c r="L192" s="144"/>
      <c r="M192" s="394"/>
      <c r="N192" s="80"/>
      <c r="O192" s="351"/>
      <c r="P192" s="354"/>
      <c r="Q192" s="351"/>
      <c r="R192" s="354"/>
      <c r="S192" s="332"/>
      <c r="T192" s="42"/>
      <c r="U192" s="378"/>
      <c r="V192" s="116" t="s">
        <v>308</v>
      </c>
      <c r="W192" s="140"/>
      <c r="X192" s="135"/>
      <c r="Y192" s="136"/>
      <c r="Z192" s="136"/>
      <c r="AA192" s="136"/>
      <c r="AB192" s="136"/>
      <c r="AC192" s="137" t="str">
        <f t="shared" ref="AC192" si="174" xml:space="preserve">
IF(U191="No","",
IF(AND(U191="No",Y192="",Z192="",AA192="",AB192=""),"",
IF(AND(U191="Sí",$W192&lt;&gt;"",COUNTA(X192:AB192)&lt;5),"Falta Valorar Control",
IF(AND(U191="Sí",$W192="",COUNTA(X192:AB192)=5),"Falta Valorar Control",
IF(AND(U191="Sí",$W192="",COUNTA(X192:AB192)&gt;=3),"Falta Valorar Control",
IF(AND(U191="No",W192=""),"",
IF(AND(U191="Sí",Y192="Sí",Z192="Sí",AA192="Sí",AB192="Sí"),"SUFICIENTE",
IF(AND(U191="Sí",Y192="No"),"DEFICIENTE",
IF(AND(U191="Sí",Z192="No"),"DEFICIENTE",
IF(AND(U191="Sí",AA192="No"),"DEFICIENTE",
IF(AND(U191="Sí",AB192="No"),"DEFICIENTE",
"")))))))))))</f>
        <v/>
      </c>
      <c r="AD192" s="382"/>
      <c r="AF192" s="351"/>
      <c r="AG192" s="354"/>
      <c r="AH192" s="351"/>
      <c r="AI192" s="354"/>
      <c r="AJ192" s="332"/>
    </row>
    <row r="193" spans="1:36" ht="12" customHeight="1">
      <c r="A193" s="365"/>
      <c r="B193" s="368"/>
      <c r="C193" s="368"/>
      <c r="D193" s="371"/>
      <c r="E193" s="391"/>
      <c r="F193" s="397"/>
      <c r="G193" s="375"/>
      <c r="H193"/>
      <c r="I193" s="385"/>
      <c r="J193" s="338"/>
      <c r="K193" s="340"/>
      <c r="L193" s="144"/>
      <c r="M193" s="394"/>
      <c r="N193" s="80"/>
      <c r="O193" s="351"/>
      <c r="P193" s="354"/>
      <c r="Q193" s="351"/>
      <c r="R193" s="354"/>
      <c r="S193" s="332"/>
      <c r="T193" s="42"/>
      <c r="U193" s="378"/>
      <c r="V193" s="116" t="s">
        <v>309</v>
      </c>
      <c r="W193" s="140"/>
      <c r="X193" s="135"/>
      <c r="Y193" s="136"/>
      <c r="Z193" s="136"/>
      <c r="AA193" s="136"/>
      <c r="AB193" s="136"/>
      <c r="AC193" s="137" t="str">
        <f t="shared" ref="AC193" si="175" xml:space="preserve">
IF(U191="No","",
IF(AND(U191="No",Y193="",Z193="",AA193="",AB193=""),"",
IF(AND(U191="Sí",$W193&lt;&gt;"",COUNTA(X193:AB193)&lt;5),"Falta Valorar Control",
IF(AND(U191="Sí",$W193="",COUNTA(X193:AB193)=5),"Falta Valorar Control",
IF(AND(U191="Sí",$W193="",COUNTA(X193:AB193)&gt;=3),"Falta Valorar Control",
IF(AND(U191="No",W193=""),"",
IF(AND(U191="Sí",Y193="Sí",Z193="Sí",AA193="Sí",AB193="Sí"),"SUFICIENTE",
IF(AND(U191="Sí",Y193="No"),"DEFICIENTE",
IF(AND(U191="Sí",Z193="No"),"DEFICIENTE",
IF(AND(U191="Sí",AA193="No"),"DEFICIENTE",
IF(AND(U191="Sí",AB193="No"),"DEFICIENTE",
"")))))))))))</f>
        <v/>
      </c>
      <c r="AD193" s="382"/>
      <c r="AF193" s="351"/>
      <c r="AG193" s="354"/>
      <c r="AH193" s="351"/>
      <c r="AI193" s="354"/>
      <c r="AJ193" s="332"/>
    </row>
    <row r="194" spans="1:36" ht="12" customHeight="1">
      <c r="A194" s="365"/>
      <c r="B194" s="368"/>
      <c r="C194" s="368"/>
      <c r="D194" s="371"/>
      <c r="E194" s="391"/>
      <c r="F194" s="397"/>
      <c r="G194" s="375"/>
      <c r="H194"/>
      <c r="I194" s="385"/>
      <c r="J194" s="338"/>
      <c r="K194" s="340"/>
      <c r="L194" s="144"/>
      <c r="M194" s="394"/>
      <c r="N194" s="80"/>
      <c r="O194" s="351"/>
      <c r="P194" s="354"/>
      <c r="Q194" s="351"/>
      <c r="R194" s="354"/>
      <c r="S194" s="332"/>
      <c r="T194" s="42"/>
      <c r="U194" s="378"/>
      <c r="V194" s="116" t="s">
        <v>310</v>
      </c>
      <c r="W194" s="140"/>
      <c r="X194" s="135"/>
      <c r="Y194" s="136"/>
      <c r="Z194" s="136"/>
      <c r="AA194" s="136"/>
      <c r="AB194" s="136"/>
      <c r="AC194" s="137" t="str">
        <f t="shared" ref="AC194" si="176" xml:space="preserve">
IF(U191="No","",
IF(AND(U191="No",Y194="",Z194="",AA194="",AB194=""),"",
IF(AND(U191="Sí",$W194&lt;&gt;"",COUNTA(X194:AB194)&lt;5),"Falta Valorar Control",
IF(AND(U191="Sí",$W194="",COUNTA(X194:AB194)=5),"Falta Valorar Control",
IF(AND(U191="Sí",$W194="",COUNTA(X194:AB194)&gt;=3),"Falta Valorar Control",
IF(AND(U191="No",W194=""),"",
IF(AND(U191="Sí",Y194="Sí",Z194="Sí",AA194="Sí",AB194="Sí"),"SUFICIENTE",
IF(AND(U191="Sí",Y194="No"),"DEFICIENTE",
IF(AND(U191="Sí",Z194="No"),"DEFICIENTE",
IF(AND(U191="Sí",AA194="No"),"DEFICIENTE",
IF(AND(U191="Sí",AB194="No"),"DEFICIENTE",
"")))))))))))</f>
        <v/>
      </c>
      <c r="AD194" s="382"/>
      <c r="AF194" s="351"/>
      <c r="AG194" s="354"/>
      <c r="AH194" s="351"/>
      <c r="AI194" s="354"/>
      <c r="AJ194" s="332"/>
    </row>
    <row r="195" spans="1:36" ht="12" customHeight="1" thickBot="1">
      <c r="A195" s="365"/>
      <c r="B195" s="368"/>
      <c r="C195" s="368"/>
      <c r="D195" s="371"/>
      <c r="E195" s="391"/>
      <c r="F195" s="397"/>
      <c r="G195" s="375"/>
      <c r="H195"/>
      <c r="I195" s="386"/>
      <c r="J195" s="339"/>
      <c r="K195" s="341"/>
      <c r="L195" s="144"/>
      <c r="M195" s="394"/>
      <c r="N195" s="80"/>
      <c r="O195" s="351"/>
      <c r="P195" s="354"/>
      <c r="Q195" s="351"/>
      <c r="R195" s="354"/>
      <c r="S195" s="332"/>
      <c r="T195" s="42"/>
      <c r="U195" s="379"/>
      <c r="V195" s="117" t="s">
        <v>311</v>
      </c>
      <c r="W195" s="148"/>
      <c r="X195" s="138"/>
      <c r="Y195" s="139"/>
      <c r="Z195" s="139"/>
      <c r="AA195" s="139"/>
      <c r="AB195" s="139"/>
      <c r="AC195" s="137" t="str">
        <f t="shared" ref="AC195" si="177" xml:space="preserve">
IF(U191="No","",
IF(AND(U191="No",Y195="",Z195="",AA195="",AB195=""),"",
IF(AND(U191="Sí",$W195&lt;&gt;"",COUNTA(X195:AB195)&lt;5),"Falta Valorar Control",
IF(AND(U191="Sí",$W195="",COUNTA(X195:AB195)=5),"Falta Valorar Control",
IF(AND(U191="Sí",$W195="",COUNTA(X195:AB195)&gt;=3),"Falta Valorar Control",
IF(AND(U191="No",W195=""),"",
IF(AND(U191="Sí",Y195="Sí",Z195="Sí",AA195="Sí",AB195="Sí"),"SUFICIENTE",
IF(AND(U191="Sí",Y195="No"),"DEFICIENTE",
IF(AND(U191="Sí",Z195="No"),"DEFICIENTE",
IF(AND(U191="Sí",AA195="No"),"DEFICIENTE",
IF(AND(U191="Sí",AB195="No"),"DEFICIENTE",
"")))))))))))</f>
        <v/>
      </c>
      <c r="AD195" s="382"/>
      <c r="AF195" s="351"/>
      <c r="AG195" s="354"/>
      <c r="AH195" s="351"/>
      <c r="AI195" s="354"/>
      <c r="AJ195" s="332"/>
    </row>
    <row r="196" spans="1:36" ht="12" customHeight="1">
      <c r="A196" s="365"/>
      <c r="B196" s="368"/>
      <c r="C196" s="368"/>
      <c r="D196" s="371"/>
      <c r="E196" s="391"/>
      <c r="F196" s="397"/>
      <c r="G196" s="375"/>
      <c r="H196"/>
      <c r="I196" s="384"/>
      <c r="J196" s="342"/>
      <c r="K196" s="343"/>
      <c r="L196" s="144"/>
      <c r="M196" s="394"/>
      <c r="N196" s="80"/>
      <c r="O196" s="351"/>
      <c r="P196" s="354"/>
      <c r="Q196" s="351"/>
      <c r="R196" s="354"/>
      <c r="S196" s="332"/>
      <c r="T196" s="42"/>
      <c r="U196" s="377"/>
      <c r="V196" s="115" t="s">
        <v>312</v>
      </c>
      <c r="W196" s="141"/>
      <c r="X196" s="133"/>
      <c r="Y196" s="134"/>
      <c r="Z196" s="134"/>
      <c r="AA196" s="134"/>
      <c r="AB196" s="134"/>
      <c r="AC196" s="118" t="str">
        <f t="shared" ref="AC196" si="178" xml:space="preserve">
IF(U196="No","",
IF(AND(U196="No",Y196="",Z196="",AA196="",AB196=""),"",
IF(AND(U196="Sí",$W196=""),"Falta Valorar Control",
IF(AND(U196="Sí",$W196&lt;&gt;"",COUNTA(X196:AB196)&lt;5),"Falta Valorar Control",
IF(AND(U196="No",W196=""),"",
IF(AND(U196="Sí",Y196="Sí",Z196="Sí",AA196="Sí",AB196="Sí"),"SUFICIENTE",
IF(AND(U196="Sí",Y196="No"),"DEFICIENTE",
IF(AND(U196="Sí",Z196="No"),"DEFICIENTE",
IF(AND(U196="Sí",AA196="No"),"DEFICIENTE",
IF(AND(U196="Sí",AB196="No"),"DEFICIENTE",
""))))))))))</f>
        <v/>
      </c>
      <c r="AD196" s="382"/>
      <c r="AF196" s="351"/>
      <c r="AG196" s="354"/>
      <c r="AH196" s="351"/>
      <c r="AI196" s="354"/>
      <c r="AJ196" s="332"/>
    </row>
    <row r="197" spans="1:36" ht="12" customHeight="1">
      <c r="A197" s="365"/>
      <c r="B197" s="368"/>
      <c r="C197" s="368"/>
      <c r="D197" s="371"/>
      <c r="E197" s="391"/>
      <c r="F197" s="397"/>
      <c r="G197" s="375"/>
      <c r="H197"/>
      <c r="I197" s="385"/>
      <c r="J197" s="338"/>
      <c r="K197" s="340"/>
      <c r="L197" s="144"/>
      <c r="M197" s="394"/>
      <c r="N197" s="80"/>
      <c r="O197" s="351"/>
      <c r="P197" s="354"/>
      <c r="Q197" s="351"/>
      <c r="R197" s="354"/>
      <c r="S197" s="332"/>
      <c r="T197" s="42"/>
      <c r="U197" s="378"/>
      <c r="V197" s="116" t="s">
        <v>313</v>
      </c>
      <c r="W197" s="140"/>
      <c r="X197" s="135"/>
      <c r="Y197" s="136"/>
      <c r="Z197" s="136"/>
      <c r="AA197" s="136"/>
      <c r="AB197" s="136"/>
      <c r="AC197" s="137" t="str">
        <f t="shared" ref="AC197" si="179" xml:space="preserve">
IF(U196="No","",
IF(AND(U196="No",Y197="",Z197="",AA197="",AB197=""),"",
IF(AND(U196="Sí",$W197&lt;&gt;"",COUNTA(X197:AB197)&lt;5),"Falta Valorar Control",
IF(AND(U196="Sí",$W197="",COUNTA(X197:AB197)=5),"Falta Valorar Control",
IF(AND(U196="Sí",$W197="",COUNTA(X197:AB197)&gt;=3),"Falta Valorar Control",
IF(AND(U196="No",W197=""),"",
IF(AND(U196="Sí",Y197="Sí",Z197="Sí",AA197="Sí",AB197="Sí"),"SUFICIENTE",
IF(AND(U196="Sí",Y197="No"),"DEFICIENTE",
IF(AND(U196="Sí",Z197="No"),"DEFICIENTE",
IF(AND(U196="Sí",AA197="No"),"DEFICIENTE",
IF(AND(U196="Sí",AB197="No"),"DEFICIENTE",
"")))))))))))</f>
        <v/>
      </c>
      <c r="AD197" s="382"/>
      <c r="AF197" s="351"/>
      <c r="AG197" s="354"/>
      <c r="AH197" s="351"/>
      <c r="AI197" s="354"/>
      <c r="AJ197" s="332"/>
    </row>
    <row r="198" spans="1:36" ht="12" customHeight="1">
      <c r="A198" s="365"/>
      <c r="B198" s="368"/>
      <c r="C198" s="368"/>
      <c r="D198" s="371"/>
      <c r="E198" s="391"/>
      <c r="F198" s="397"/>
      <c r="G198" s="375"/>
      <c r="H198"/>
      <c r="I198" s="385"/>
      <c r="J198" s="338"/>
      <c r="K198" s="340"/>
      <c r="L198" s="144"/>
      <c r="M198" s="394"/>
      <c r="N198" s="80"/>
      <c r="O198" s="351"/>
      <c r="P198" s="354"/>
      <c r="Q198" s="351"/>
      <c r="R198" s="354"/>
      <c r="S198" s="332"/>
      <c r="T198" s="42"/>
      <c r="U198" s="378"/>
      <c r="V198" s="116" t="s">
        <v>314</v>
      </c>
      <c r="W198" s="140"/>
      <c r="X198" s="135"/>
      <c r="Y198" s="136"/>
      <c r="Z198" s="136"/>
      <c r="AA198" s="136"/>
      <c r="AB198" s="136"/>
      <c r="AC198" s="137" t="str">
        <f t="shared" ref="AC198" si="180" xml:space="preserve">
IF(U196="No","",
IF(AND(U196="No",Y198="",Z198="",AA198="",AB198=""),"",
IF(AND(U196="Sí",$W198&lt;&gt;"",COUNTA(X198:AB198)&lt;5),"Falta Valorar Control",
IF(AND(U196="Sí",$W198="",COUNTA(X198:AB198)=5),"Falta Valorar Control",
IF(AND(U196="Sí",$W198="",COUNTA(X198:AB198)&gt;=3),"Falta Valorar Control",
IF(AND(U196="No",W198=""),"",
IF(AND(U196="Sí",Y198="Sí",Z198="Sí",AA198="Sí",AB198="Sí"),"SUFICIENTE",
IF(AND(U196="Sí",Y198="No"),"DEFICIENTE",
IF(AND(U196="Sí",Z198="No"),"DEFICIENTE",
IF(AND(U196="Sí",AA198="No"),"DEFICIENTE",
IF(AND(U196="Sí",AB198="No"),"DEFICIENTE",
"")))))))))))</f>
        <v/>
      </c>
      <c r="AD198" s="382"/>
      <c r="AF198" s="351"/>
      <c r="AG198" s="354"/>
      <c r="AH198" s="351"/>
      <c r="AI198" s="354"/>
      <c r="AJ198" s="332"/>
    </row>
    <row r="199" spans="1:36" ht="12" customHeight="1">
      <c r="A199" s="365"/>
      <c r="B199" s="368"/>
      <c r="C199" s="368"/>
      <c r="D199" s="371"/>
      <c r="E199" s="391"/>
      <c r="F199" s="397"/>
      <c r="G199" s="375"/>
      <c r="H199"/>
      <c r="I199" s="385"/>
      <c r="J199" s="338"/>
      <c r="K199" s="340"/>
      <c r="L199" s="144"/>
      <c r="M199" s="394"/>
      <c r="N199" s="80"/>
      <c r="O199" s="351"/>
      <c r="P199" s="354"/>
      <c r="Q199" s="351"/>
      <c r="R199" s="354"/>
      <c r="S199" s="332"/>
      <c r="T199" s="42"/>
      <c r="U199" s="378"/>
      <c r="V199" s="116" t="s">
        <v>315</v>
      </c>
      <c r="W199" s="140"/>
      <c r="X199" s="135"/>
      <c r="Y199" s="136"/>
      <c r="Z199" s="136"/>
      <c r="AA199" s="136"/>
      <c r="AB199" s="136"/>
      <c r="AC199" s="137" t="str">
        <f t="shared" ref="AC199" si="181" xml:space="preserve">
IF(U196="No","",
IF(AND(U196="No",Y199="",Z199="",AA199="",AB199=""),"",
IF(AND(U196="Sí",$W199&lt;&gt;"",COUNTA(X199:AB199)&lt;5),"Falta Valorar Control",
IF(AND(U196="Sí",$W199="",COUNTA(X199:AB199)=5),"Falta Valorar Control",
IF(AND(U196="Sí",$W199="",COUNTA(X199:AB199)&gt;=3),"Falta Valorar Control",
IF(AND(U196="No",W199=""),"",
IF(AND(U196="Sí",Y199="Sí",Z199="Sí",AA199="Sí",AB199="Sí"),"SUFICIENTE",
IF(AND(U196="Sí",Y199="No"),"DEFICIENTE",
IF(AND(U196="Sí",Z199="No"),"DEFICIENTE",
IF(AND(U196="Sí",AA199="No"),"DEFICIENTE",
IF(AND(U196="Sí",AB199="No"),"DEFICIENTE",
"")))))))))))</f>
        <v/>
      </c>
      <c r="AD199" s="382"/>
      <c r="AF199" s="351"/>
      <c r="AG199" s="354"/>
      <c r="AH199" s="351"/>
      <c r="AI199" s="354"/>
      <c r="AJ199" s="332"/>
    </row>
    <row r="200" spans="1:36" ht="12" customHeight="1" thickBot="1">
      <c r="A200" s="365"/>
      <c r="B200" s="368"/>
      <c r="C200" s="368"/>
      <c r="D200" s="371"/>
      <c r="E200" s="391"/>
      <c r="F200" s="397"/>
      <c r="G200" s="375"/>
      <c r="H200"/>
      <c r="I200" s="386"/>
      <c r="J200" s="339"/>
      <c r="K200" s="341"/>
      <c r="L200" s="144"/>
      <c r="M200" s="394"/>
      <c r="N200" s="80"/>
      <c r="O200" s="351"/>
      <c r="P200" s="354"/>
      <c r="Q200" s="351"/>
      <c r="R200" s="354"/>
      <c r="S200" s="332"/>
      <c r="T200" s="42"/>
      <c r="U200" s="379"/>
      <c r="V200" s="117" t="s">
        <v>316</v>
      </c>
      <c r="W200" s="148"/>
      <c r="X200" s="138"/>
      <c r="Y200" s="139"/>
      <c r="Z200" s="139"/>
      <c r="AA200" s="139"/>
      <c r="AB200" s="139"/>
      <c r="AC200" s="137" t="str">
        <f t="shared" ref="AC200" si="182" xml:space="preserve">
IF(U196="No","",
IF(AND(U196="No",Y200="",Z200="",AA200="",AB200=""),"",
IF(AND(U196="Sí",$W200&lt;&gt;"",COUNTA(X200:AB200)&lt;5),"Falta Valorar Control",
IF(AND(U196="Sí",$W200="",COUNTA(X200:AB200)=5),"Falta Valorar Control",
IF(AND(U196="Sí",$W200="",COUNTA(X200:AB200)&gt;=3),"Falta Valorar Control",
IF(AND(U196="No",W200=""),"",
IF(AND(U196="Sí",Y200="Sí",Z200="Sí",AA200="Sí",AB200="Sí"),"SUFICIENTE",
IF(AND(U196="Sí",Y200="No"),"DEFICIENTE",
IF(AND(U196="Sí",Z200="No"),"DEFICIENTE",
IF(AND(U196="Sí",AA200="No"),"DEFICIENTE",
IF(AND(U196="Sí",AB200="No"),"DEFICIENTE",
"")))))))))))</f>
        <v/>
      </c>
      <c r="AD200" s="382"/>
      <c r="AF200" s="351"/>
      <c r="AG200" s="354"/>
      <c r="AH200" s="351"/>
      <c r="AI200" s="354"/>
      <c r="AJ200" s="332"/>
    </row>
    <row r="201" spans="1:36" ht="12" customHeight="1">
      <c r="A201" s="365"/>
      <c r="B201" s="368"/>
      <c r="C201" s="368"/>
      <c r="D201" s="371"/>
      <c r="E201" s="391"/>
      <c r="F201" s="397"/>
      <c r="G201" s="375"/>
      <c r="H201"/>
      <c r="I201" s="384"/>
      <c r="J201" s="342"/>
      <c r="K201" s="343"/>
      <c r="L201" s="144"/>
      <c r="M201" s="394"/>
      <c r="O201" s="351"/>
      <c r="P201" s="354"/>
      <c r="Q201" s="351"/>
      <c r="R201" s="354"/>
      <c r="S201" s="332"/>
      <c r="T201" s="42"/>
      <c r="U201" s="377"/>
      <c r="V201" s="115" t="s">
        <v>317</v>
      </c>
      <c r="W201" s="141"/>
      <c r="X201" s="133"/>
      <c r="Y201" s="134"/>
      <c r="Z201" s="134"/>
      <c r="AA201" s="134"/>
      <c r="AB201" s="134"/>
      <c r="AC201" s="118" t="str">
        <f t="shared" ref="AC201" si="183" xml:space="preserve">
IF(U201="No","",
IF(AND(U201="No",Y201="",Z201="",AA201="",AB201=""),"",
IF(AND(U201="Sí",$W201=""),"Falta Valorar Control",
IF(AND(U201="Sí",$W201&lt;&gt;"",COUNTA(X201:AB201)&lt;5),"Falta Valorar Control",
IF(AND(U201="No",W201=""),"",
IF(AND(U201="Sí",Y201="Sí",Z201="Sí",AA201="Sí",AB201="Sí"),"SUFICIENTE",
IF(AND(U201="Sí",Y201="No"),"DEFICIENTE",
IF(AND(U201="Sí",Z201="No"),"DEFICIENTE",
IF(AND(U201="Sí",AA201="No"),"DEFICIENTE",
IF(AND(U201="Sí",AB201="No"),"DEFICIENTE",
""))))))))))</f>
        <v/>
      </c>
      <c r="AD201" s="382"/>
      <c r="AF201" s="351"/>
      <c r="AG201" s="354"/>
      <c r="AH201" s="351"/>
      <c r="AI201" s="354"/>
      <c r="AJ201" s="332"/>
    </row>
    <row r="202" spans="1:36" ht="12" customHeight="1">
      <c r="A202" s="365"/>
      <c r="B202" s="368"/>
      <c r="C202" s="368"/>
      <c r="D202" s="371"/>
      <c r="E202" s="391"/>
      <c r="F202" s="397"/>
      <c r="G202" s="375"/>
      <c r="H202"/>
      <c r="I202" s="385"/>
      <c r="J202" s="338"/>
      <c r="K202" s="340"/>
      <c r="L202" s="144"/>
      <c r="M202" s="394"/>
      <c r="N202" s="80"/>
      <c r="O202" s="351"/>
      <c r="P202" s="354"/>
      <c r="Q202" s="351"/>
      <c r="R202" s="354"/>
      <c r="S202" s="332"/>
      <c r="T202" s="42"/>
      <c r="U202" s="378"/>
      <c r="V202" s="116" t="s">
        <v>318</v>
      </c>
      <c r="W202" s="140"/>
      <c r="X202" s="135"/>
      <c r="Y202" s="136"/>
      <c r="Z202" s="136"/>
      <c r="AA202" s="136"/>
      <c r="AB202" s="136"/>
      <c r="AC202" s="137" t="str">
        <f t="shared" ref="AC202" si="184" xml:space="preserve">
IF(U201="No","",
IF(AND(U201="No",Y202="",Z202="",AA202="",AB202=""),"",
IF(AND(U201="Sí",$W202&lt;&gt;"",COUNTA(X202:AB202)&lt;5),"Falta Valorar Control",
IF(AND(U201="Sí",$W202="",COUNTA(X202:AB202)=5),"Falta Valorar Control",
IF(AND(U201="Sí",$W202="",COUNTA(X202:AB202)&gt;=3),"Falta Valorar Control",
IF(AND(U201="No",W202=""),"",
IF(AND(U201="Sí",Y202="Sí",Z202="Sí",AA202="Sí",AB202="Sí"),"SUFICIENTE",
IF(AND(U201="Sí",Y202="No"),"DEFICIENTE",
IF(AND(U201="Sí",Z202="No"),"DEFICIENTE",
IF(AND(U201="Sí",AA202="No"),"DEFICIENTE",
IF(AND(U201="Sí",AB202="No"),"DEFICIENTE",
"")))))))))))</f>
        <v/>
      </c>
      <c r="AD202" s="382"/>
      <c r="AF202" s="351"/>
      <c r="AG202" s="354"/>
      <c r="AH202" s="351"/>
      <c r="AI202" s="354"/>
      <c r="AJ202" s="332"/>
    </row>
    <row r="203" spans="1:36" ht="12" customHeight="1">
      <c r="A203" s="365"/>
      <c r="B203" s="368"/>
      <c r="C203" s="368"/>
      <c r="D203" s="371"/>
      <c r="E203" s="391"/>
      <c r="F203" s="397"/>
      <c r="G203" s="375"/>
      <c r="H203"/>
      <c r="I203" s="385"/>
      <c r="J203" s="338"/>
      <c r="K203" s="340"/>
      <c r="L203" s="144"/>
      <c r="M203" s="394"/>
      <c r="N203" s="80"/>
      <c r="O203" s="351"/>
      <c r="P203" s="354"/>
      <c r="Q203" s="351"/>
      <c r="R203" s="354"/>
      <c r="S203" s="332"/>
      <c r="T203" s="42"/>
      <c r="U203" s="378"/>
      <c r="V203" s="116" t="s">
        <v>319</v>
      </c>
      <c r="W203" s="140"/>
      <c r="X203" s="135"/>
      <c r="Y203" s="136"/>
      <c r="Z203" s="136"/>
      <c r="AA203" s="136"/>
      <c r="AB203" s="136"/>
      <c r="AC203" s="137" t="str">
        <f t="shared" ref="AC203" si="185" xml:space="preserve">
IF(U201="No","",
IF(AND(U201="No",Y203="",Z203="",AA203="",AB203=""),"",
IF(AND(U201="Sí",$W203&lt;&gt;"",COUNTA(X203:AB203)&lt;5),"Falta Valorar Control",
IF(AND(U201="Sí",$W203="",COUNTA(X203:AB203)=5),"Falta Valorar Control",
IF(AND(U201="Sí",$W203="",COUNTA(X203:AB203)&gt;=3),"Falta Valorar Control",
IF(AND(U201="No",W203=""),"",
IF(AND(U201="Sí",Y203="Sí",Z203="Sí",AA203="Sí",AB203="Sí"),"SUFICIENTE",
IF(AND(U201="Sí",Y203="No"),"DEFICIENTE",
IF(AND(U201="Sí",Z203="No"),"DEFICIENTE",
IF(AND(U201="Sí",AA203="No"),"DEFICIENTE",
IF(AND(U201="Sí",AB203="No"),"DEFICIENTE",
"")))))))))))</f>
        <v/>
      </c>
      <c r="AD203" s="382"/>
      <c r="AF203" s="351"/>
      <c r="AG203" s="354"/>
      <c r="AH203" s="351"/>
      <c r="AI203" s="354"/>
      <c r="AJ203" s="332"/>
    </row>
    <row r="204" spans="1:36" ht="12" customHeight="1">
      <c r="A204" s="365"/>
      <c r="B204" s="368"/>
      <c r="C204" s="368"/>
      <c r="D204" s="371"/>
      <c r="E204" s="391"/>
      <c r="F204" s="397"/>
      <c r="G204" s="375"/>
      <c r="H204"/>
      <c r="I204" s="385"/>
      <c r="J204" s="338"/>
      <c r="K204" s="340"/>
      <c r="L204" s="144"/>
      <c r="M204" s="394"/>
      <c r="N204" s="80"/>
      <c r="O204" s="351"/>
      <c r="P204" s="354"/>
      <c r="Q204" s="351"/>
      <c r="R204" s="354"/>
      <c r="S204" s="332"/>
      <c r="T204" s="42"/>
      <c r="U204" s="378"/>
      <c r="V204" s="116" t="s">
        <v>320</v>
      </c>
      <c r="W204" s="140"/>
      <c r="X204" s="135"/>
      <c r="Y204" s="136"/>
      <c r="Z204" s="136"/>
      <c r="AA204" s="136"/>
      <c r="AB204" s="136"/>
      <c r="AC204" s="137" t="str">
        <f t="shared" ref="AC204" si="186" xml:space="preserve">
IF(U201="No","",
IF(AND(U201="No",Y204="",Z204="",AA204="",AB204=""),"",
IF(AND(U201="Sí",$W204&lt;&gt;"",COUNTA(X204:AB204)&lt;5),"Falta Valorar Control",
IF(AND(U201="Sí",$W204="",COUNTA(X204:AB204)=5),"Falta Valorar Control",
IF(AND(U201="Sí",$W204="",COUNTA(X204:AB204)&gt;=3),"Falta Valorar Control",
IF(AND(U201="No",W204=""),"",
IF(AND(U201="Sí",Y204="Sí",Z204="Sí",AA204="Sí",AB204="Sí"),"SUFICIENTE",
IF(AND(U201="Sí",Y204="No"),"DEFICIENTE",
IF(AND(U201="Sí",Z204="No"),"DEFICIENTE",
IF(AND(U201="Sí",AA204="No"),"DEFICIENTE",
IF(AND(U201="Sí",AB204="No"),"DEFICIENTE",
"")))))))))))</f>
        <v/>
      </c>
      <c r="AD204" s="382"/>
      <c r="AF204" s="351"/>
      <c r="AG204" s="354"/>
      <c r="AH204" s="351"/>
      <c r="AI204" s="354"/>
      <c r="AJ204" s="332"/>
    </row>
    <row r="205" spans="1:36" ht="12" customHeight="1" thickBot="1">
      <c r="A205" s="366"/>
      <c r="B205" s="369"/>
      <c r="C205" s="369"/>
      <c r="D205" s="372"/>
      <c r="E205" s="392"/>
      <c r="F205" s="398"/>
      <c r="G205" s="376"/>
      <c r="H205"/>
      <c r="I205" s="387"/>
      <c r="J205" s="344"/>
      <c r="K205" s="345"/>
      <c r="L205" s="144"/>
      <c r="M205" s="395"/>
      <c r="N205" s="80"/>
      <c r="O205" s="352"/>
      <c r="P205" s="355"/>
      <c r="Q205" s="352"/>
      <c r="R205" s="355"/>
      <c r="S205" s="333"/>
      <c r="T205" s="42"/>
      <c r="U205" s="380"/>
      <c r="V205" s="149" t="s">
        <v>321</v>
      </c>
      <c r="W205" s="150"/>
      <c r="X205" s="151"/>
      <c r="Y205" s="152"/>
      <c r="Z205" s="152"/>
      <c r="AA205" s="152"/>
      <c r="AB205" s="152"/>
      <c r="AC205" s="153" t="str">
        <f t="shared" ref="AC205" si="187" xml:space="preserve">
IF(U201="No","",
IF(AND(U201="No",Y205="",Z205="",AA205="",AB205=""),"",
IF(AND(U201="Sí",$W205&lt;&gt;"",COUNTA(X205:AB205)&lt;5),"Falta Valorar Control",
IF(AND(U201="Sí",$W205="",COUNTA(X205:AB205)=5),"Falta Valorar Control",
IF(AND(U201="Sí",$W205="",COUNTA(X205:AB205)&gt;=3),"Falta Valorar Control",
IF(AND(U201="No",W205=""),"",
IF(AND(U201="Sí",Y205="Sí",Z205="Sí",AA205="Sí",AB205="Sí"),"SUFICIENTE",
IF(AND(U201="Sí",Y205="No"),"DEFICIENTE",
IF(AND(U201="Sí",Z205="No"),"DEFICIENTE",
IF(AND(U201="Sí",AA205="No"),"DEFICIENTE",
IF(AND(U201="Sí",AB205="No"),"DEFICIENTE",
"")))))))))))</f>
        <v/>
      </c>
      <c r="AD205" s="383"/>
      <c r="AF205" s="352"/>
      <c r="AG205" s="355"/>
      <c r="AH205" s="352"/>
      <c r="AI205" s="355"/>
      <c r="AJ205" s="333"/>
    </row>
    <row r="206" spans="1:36" ht="12" customHeight="1" thickTop="1">
      <c r="A206" s="364" t="s">
        <v>79</v>
      </c>
      <c r="B206" s="388"/>
      <c r="C206" s="388"/>
      <c r="D206" s="389"/>
      <c r="E206" s="390"/>
      <c r="F206" s="396"/>
      <c r="G206" s="399"/>
      <c r="H206"/>
      <c r="I206" s="400"/>
      <c r="J206" s="401"/>
      <c r="K206" s="402"/>
      <c r="L206" s="144"/>
      <c r="M206" s="393"/>
      <c r="N206" s="80"/>
      <c r="O206" s="350"/>
      <c r="P206" s="353" t="str">
        <f t="shared" ref="P206" si="188">IF(O206="","",IF(O206&lt;3,"Remota",IF(O206&lt;5,"Inusual",IF(O206&lt;7,"Probable",IF(O206&lt;9,"Muy Probable","Recurrente")))))</f>
        <v/>
      </c>
      <c r="Q206" s="350"/>
      <c r="R206" s="353" t="str">
        <f t="shared" ref="R206" si="189">IF(Q206="","",IF(Q206&lt;3,"Menor",IF(Q206&lt;5,"Bajo",IF(Q206&lt;7,"Moderado",IF(Q206&lt;9,"Grave","Catastrófico")))))</f>
        <v/>
      </c>
      <c r="S206" s="331" t="str">
        <f t="shared" ref="S206" si="190">IF(O206="","Aun no se determina",IF(AND(O206&lt;=5,Q206&lt;=5),"Controlado",
IF(AND(O206&gt;5,Q206&lt;=5),"Atención Periódica",
IF(AND(O206&lt;=5,Q206&gt;5),"Seguimiento",
IF(AND(O206&gt;=5,Q206&gt;=5),"Atención Inmediata",
0)))))</f>
        <v>Aun no se determina</v>
      </c>
      <c r="T206" s="42"/>
      <c r="U206" s="377"/>
      <c r="V206" s="115" t="s">
        <v>322</v>
      </c>
      <c r="W206" s="141"/>
      <c r="X206" s="133"/>
      <c r="Y206" s="134"/>
      <c r="Z206" s="134"/>
      <c r="AA206" s="134"/>
      <c r="AB206" s="134"/>
      <c r="AC206" s="118" t="str">
        <f t="shared" ref="AC206" si="191" xml:space="preserve">
IF(U206="No","",
IF(AND(U206="No",Y206="",Z206="",AA206="",AB206=""),"",
IF(AND(U206="Sí",$W206=""),"Falta Valorar Control",
IF(AND(U206="Sí",$W206&lt;&gt;"",COUNTA(X206:AB206)&lt;5),"Falta Valorar Control",
IF(AND(U206="No",W206=""),"",
IF(AND(U206="Sí",Y206="Sí",Z206="Sí",AA206="Sí",AB206="Sí"),"SUFICIENTE",
IF(AND(U206="Sí",Y206="No"),"DEFICIENTE",
IF(AND(U206="Sí",Z206="No"),"DEFICIENTE",
IF(AND(U206="Sí",AA206="No"),"DEFICIENTE",
IF(AND(U206="Sí",AB206="No"),"DEFICIENTE",
""))))))))))</f>
        <v/>
      </c>
      <c r="AD206" s="381" t="str">
        <f t="shared" ref="AD206" si="192" xml:space="preserve">
IF(AND(U206="",U211="",U216="",U221="",U226=""),"Favor de indicar si existen controles",
IF(COUNTIF(AC206:AC230,"Falta Valorar Control")&gt;=1,"Falta Describir o Valorar Control :)",
IF(OR(U206="No",U211="No",U216="No",U221="No",U226="No"),"DEFICIENTE",
IF(
COUNTIFS(AC206:AC230,"SUFICIENTE")/
(COUNTA(W206:W230)-(IF(U221="",COUNTA(W221:W225),0)+IF(U226="",COUNTA(W226:W230),0)+IF(U216="",COUNTA(W216:W220),0)+IF(U211="",COUNTA(W211:W215),0)+IF(U206="",COUNTA(W206:W210),0)))
=1,"SUFICIENTE",
IF(OR(AC206="Falta Valorar Control",AC211="Falta Valorar Control",AC216="Falta Valorar Control",AC221="Falta Valorar Control",AC226="Falta Valorar Control"),"Falta Describir o Valorar Control",
"DEFICIENTE")))))</f>
        <v>Favor de indicar si existen controles</v>
      </c>
      <c r="AE206" s="147" t="e">
        <f t="shared" ref="AE206" si="193">COUNTIFS(AC206:AC230,"SUFICIENTE")/
(COUNTA(W206:W230)-(IF(U221="",COUNTA(W221:W225),0)+IF(U226="",COUNTA(W226:W230),0)+IF(U216="",COUNTA(W216:W220),0)+IF(U211="",COUNTA(W211:W215),0)+IF(U206="",COUNTA(W206:W210),0)))</f>
        <v>#DIV/0!</v>
      </c>
      <c r="AF206" s="350"/>
      <c r="AG206" s="353" t="str">
        <f t="shared" ref="AG206" si="194">IF(AF206="","",IF(AF206&lt;3,"Remota",IF(AF206&lt;5,"Inusual",IF(AF206&lt;7,"Probable",IF(AF206&lt;9,"Muy Probable","Recurrente")))))</f>
        <v/>
      </c>
      <c r="AH206" s="350"/>
      <c r="AI206" s="353" t="str">
        <f t="shared" ref="AI206" si="195">IF(AH206="","",IF(AH206&lt;3,"Menor",IF(AH206&lt;5,"Bajo",IF(AH206&lt;7,"Moderado",IF(AH206&lt;9,"Grave","Catastrófico")))))</f>
        <v/>
      </c>
      <c r="AJ206" s="331" t="str">
        <f t="shared" ref="AJ206" si="196">IF(AF206="","Aun no se determina",IF(AND(AF206&lt;=5,AH206&lt;=5),"Controlado",
IF(AND(AF206&gt;5,AH206&lt;=5),"Atención Periódica",
IF(AND(AF206&lt;=5,AH206&gt;5),"Seguimiento",
IF(AND(AF206&gt;=5,AH206&gt;=5),"Atención Inmediata",
0)))))</f>
        <v>Aun no se determina</v>
      </c>
    </row>
    <row r="207" spans="1:36" ht="12" customHeight="1">
      <c r="A207" s="365"/>
      <c r="B207" s="368"/>
      <c r="C207" s="368"/>
      <c r="D207" s="371"/>
      <c r="E207" s="391"/>
      <c r="F207" s="397"/>
      <c r="G207" s="375"/>
      <c r="H207"/>
      <c r="I207" s="385"/>
      <c r="J207" s="338"/>
      <c r="K207" s="340"/>
      <c r="L207" s="144"/>
      <c r="M207" s="394"/>
      <c r="N207" s="80"/>
      <c r="O207" s="351"/>
      <c r="P207" s="354"/>
      <c r="Q207" s="351"/>
      <c r="R207" s="354"/>
      <c r="S207" s="332"/>
      <c r="T207" s="42"/>
      <c r="U207" s="378"/>
      <c r="V207" s="116" t="s">
        <v>323</v>
      </c>
      <c r="W207" s="140"/>
      <c r="X207" s="135"/>
      <c r="Y207" s="136"/>
      <c r="Z207" s="136"/>
      <c r="AA207" s="136"/>
      <c r="AB207" s="136"/>
      <c r="AC207" s="137" t="str">
        <f t="shared" ref="AC207" si="197" xml:space="preserve">
IF(U206="No","",
IF(AND(U206="No",Y207="",Z207="",AA207="",AB207=""),"",
IF(AND(U206="Sí",$W207&lt;&gt;"",COUNTA(X207:AB207)&lt;5),"Falta Valorar Control",
IF(AND(U206="Sí",$W207="",COUNTA(X207:AB207)=5),"Falta Valorar Control",
IF(AND(U206="Sí",$W207="",COUNTA(X207:AB207)&gt;=3),"Falta Valorar Control",
IF(AND(U206="No",W207=""),"",
IF(AND(U206="Sí",Y207="Sí",Z207="Sí",AA207="Sí",AB207="Sí"),"SUFICIENTE",
IF(AND(U206="Sí",Y207="No"),"DEFICIENTE",
IF(AND(U206="Sí",Z207="No"),"DEFICIENTE",
IF(AND(U206="Sí",AA207="No"),"DEFICIENTE",
IF(AND(U206="Sí",AB207="No"),"DEFICIENTE",
"")))))))))))</f>
        <v/>
      </c>
      <c r="AD207" s="382"/>
      <c r="AF207" s="351"/>
      <c r="AG207" s="354"/>
      <c r="AH207" s="351"/>
      <c r="AI207" s="354"/>
      <c r="AJ207" s="332"/>
    </row>
    <row r="208" spans="1:36" ht="12" customHeight="1">
      <c r="A208" s="365"/>
      <c r="B208" s="368"/>
      <c r="C208" s="368"/>
      <c r="D208" s="371"/>
      <c r="E208" s="391"/>
      <c r="F208" s="397"/>
      <c r="G208" s="375"/>
      <c r="H208"/>
      <c r="I208" s="385"/>
      <c r="J208" s="338"/>
      <c r="K208" s="340"/>
      <c r="L208" s="144"/>
      <c r="M208" s="394"/>
      <c r="N208" s="80"/>
      <c r="O208" s="351"/>
      <c r="P208" s="354"/>
      <c r="Q208" s="351"/>
      <c r="R208" s="354"/>
      <c r="S208" s="332"/>
      <c r="T208" s="42"/>
      <c r="U208" s="378"/>
      <c r="V208" s="116" t="s">
        <v>324</v>
      </c>
      <c r="W208" s="140"/>
      <c r="X208" s="135"/>
      <c r="Y208" s="136"/>
      <c r="Z208" s="136"/>
      <c r="AA208" s="136"/>
      <c r="AB208" s="136"/>
      <c r="AC208" s="137" t="str">
        <f t="shared" ref="AC208" si="198" xml:space="preserve">
IF(U206="No","",
IF(AND(U206="No",Y208="",Z208="",AA208="",AB208=""),"",
IF(AND(U206="Sí",$W208&lt;&gt;"",COUNTA(X208:AB208)&lt;5),"Falta Valorar Control",
IF(AND(U206="Sí",$W208="",COUNTA(X208:AB208)=5),"Falta Valorar Control",
IF(AND(U206="Sí",$W208="",COUNTA(X208:AB208)&gt;=3),"Falta Valorar Control",
IF(AND(U206="No",W208=""),"",
IF(AND(U206="Sí",Y208="Sí",Z208="Sí",AA208="Sí",AB208="Sí"),"SUFICIENTE",
IF(AND(U206="Sí",Y208="No"),"DEFICIENTE",
IF(AND(U206="Sí",Z208="No"),"DEFICIENTE",
IF(AND(U206="Sí",AA208="No"),"DEFICIENTE",
IF(AND(U206="Sí",AB208="No"),"DEFICIENTE",
"")))))))))))</f>
        <v/>
      </c>
      <c r="AD208" s="382"/>
      <c r="AF208" s="351"/>
      <c r="AG208" s="354"/>
      <c r="AH208" s="351"/>
      <c r="AI208" s="354"/>
      <c r="AJ208" s="332"/>
    </row>
    <row r="209" spans="1:36" ht="12" customHeight="1">
      <c r="A209" s="365"/>
      <c r="B209" s="368"/>
      <c r="C209" s="368"/>
      <c r="D209" s="371"/>
      <c r="E209" s="391"/>
      <c r="F209" s="397"/>
      <c r="G209" s="375"/>
      <c r="H209"/>
      <c r="I209" s="385"/>
      <c r="J209" s="338"/>
      <c r="K209" s="340"/>
      <c r="L209" s="144"/>
      <c r="M209" s="394"/>
      <c r="N209" s="80"/>
      <c r="O209" s="351"/>
      <c r="P209" s="354"/>
      <c r="Q209" s="351"/>
      <c r="R209" s="354"/>
      <c r="S209" s="332"/>
      <c r="T209" s="42"/>
      <c r="U209" s="378"/>
      <c r="V209" s="116" t="s">
        <v>325</v>
      </c>
      <c r="W209" s="140"/>
      <c r="X209" s="135"/>
      <c r="Y209" s="136"/>
      <c r="Z209" s="136"/>
      <c r="AA209" s="136"/>
      <c r="AB209" s="136"/>
      <c r="AC209" s="137" t="str">
        <f t="shared" ref="AC209" si="199" xml:space="preserve">
IF(U206="No","",
IF(AND(U206="No",Y209="",Z209="",AA209="",AB209=""),"",
IF(AND(U206="Sí",$W209&lt;&gt;"",COUNTA(X209:AB209)&lt;5),"Falta Valorar Control",
IF(AND(U206="Sí",$W209="",COUNTA(X209:AB209)=5),"Falta Valorar Control",
IF(AND(U206="Sí",$W209="",COUNTA(X209:AB209)&gt;=3),"Falta Valorar Control",
IF(AND(U206="No",W209=""),"",
IF(AND(U206="Sí",Y209="Sí",Z209="Sí",AA209="Sí",AB209="Sí"),"SUFICIENTE",
IF(AND(U206="Sí",Y209="No"),"DEFICIENTE",
IF(AND(U206="Sí",Z209="No"),"DEFICIENTE",
IF(AND(U206="Sí",AA209="No"),"DEFICIENTE",
IF(AND(U206="Sí",AB209="No"),"DEFICIENTE",
"")))))))))))</f>
        <v/>
      </c>
      <c r="AD209" s="382"/>
      <c r="AF209" s="351"/>
      <c r="AG209" s="354"/>
      <c r="AH209" s="351"/>
      <c r="AI209" s="354"/>
      <c r="AJ209" s="332"/>
    </row>
    <row r="210" spans="1:36" ht="12" customHeight="1" thickBot="1">
      <c r="A210" s="365"/>
      <c r="B210" s="368"/>
      <c r="C210" s="368"/>
      <c r="D210" s="371"/>
      <c r="E210" s="391"/>
      <c r="F210" s="397"/>
      <c r="G210" s="375"/>
      <c r="H210"/>
      <c r="I210" s="386"/>
      <c r="J210" s="339"/>
      <c r="K210" s="341"/>
      <c r="L210" s="144"/>
      <c r="M210" s="394"/>
      <c r="N210" s="80"/>
      <c r="O210" s="351"/>
      <c r="P210" s="354"/>
      <c r="Q210" s="351"/>
      <c r="R210" s="354"/>
      <c r="S210" s="332"/>
      <c r="T210" s="42"/>
      <c r="U210" s="379"/>
      <c r="V210" s="117" t="s">
        <v>326</v>
      </c>
      <c r="W210" s="148"/>
      <c r="X210" s="138"/>
      <c r="Y210" s="139"/>
      <c r="Z210" s="139"/>
      <c r="AA210" s="139"/>
      <c r="AB210" s="139"/>
      <c r="AC210" s="137" t="str">
        <f t="shared" ref="AC210" si="200" xml:space="preserve">
IF(U206="No","",
IF(AND(U206="No",Y210="",Z210="",AA210="",AB210=""),"",
IF(AND(U206="Sí",$W210&lt;&gt;"",COUNTA(X210:AB210)&lt;5),"Falta Valorar Control",
IF(AND(U206="Sí",$W210="",COUNTA(X210:AB210)=5),"Falta Valorar Control",
IF(AND(U206="Sí",$W210="",COUNTA(X210:AB210)&gt;=3),"Falta Valorar Control",
IF(AND(U206="No",W210=""),"",
IF(AND(U206="Sí",Y210="Sí",Z210="Sí",AA210="Sí",AB210="Sí"),"SUFICIENTE",
IF(AND(U206="Sí",Y210="No"),"DEFICIENTE",
IF(AND(U206="Sí",Z210="No"),"DEFICIENTE",
IF(AND(U206="Sí",AA210="No"),"DEFICIENTE",
IF(AND(U206="Sí",AB210="No"),"DEFICIENTE",
"")))))))))))</f>
        <v/>
      </c>
      <c r="AD210" s="382"/>
      <c r="AF210" s="351"/>
      <c r="AG210" s="354"/>
      <c r="AH210" s="351"/>
      <c r="AI210" s="354"/>
      <c r="AJ210" s="332"/>
    </row>
    <row r="211" spans="1:36" ht="12" customHeight="1">
      <c r="A211" s="365"/>
      <c r="B211" s="368"/>
      <c r="C211" s="368"/>
      <c r="D211" s="371"/>
      <c r="E211" s="391"/>
      <c r="F211" s="397"/>
      <c r="G211" s="375"/>
      <c r="H211"/>
      <c r="I211" s="384"/>
      <c r="J211" s="342"/>
      <c r="K211" s="343"/>
      <c r="L211" s="144"/>
      <c r="M211" s="394"/>
      <c r="N211" s="80"/>
      <c r="O211" s="351"/>
      <c r="P211" s="354"/>
      <c r="Q211" s="351"/>
      <c r="R211" s="354"/>
      <c r="S211" s="332"/>
      <c r="T211" s="42"/>
      <c r="U211" s="377"/>
      <c r="V211" s="115" t="s">
        <v>327</v>
      </c>
      <c r="W211" s="141"/>
      <c r="X211" s="133"/>
      <c r="Y211" s="134"/>
      <c r="Z211" s="134"/>
      <c r="AA211" s="134"/>
      <c r="AB211" s="134"/>
      <c r="AC211" s="118" t="str">
        <f t="shared" ref="AC211" si="201" xml:space="preserve">
IF(U211="No","",
IF(AND(U211="No",Y211="",Z211="",AA211="",AB211=""),"",
IF(AND(U211="Sí",$W211=""),"Falta Valorar Control",
IF(AND(U211="Sí",$W211&lt;&gt;"",COUNTA(X211:AB211)&lt;5),"Falta Valorar Control",
IF(AND(U211="No",W211=""),"",
IF(AND(U211="Sí",Y211="Sí",Z211="Sí",AA211="Sí",AB211="Sí"),"SUFICIENTE",
IF(AND(U211="Sí",Y211="No"),"DEFICIENTE",
IF(AND(U211="Sí",Z211="No"),"DEFICIENTE",
IF(AND(U211="Sí",AA211="No"),"DEFICIENTE",
IF(AND(U211="Sí",AB211="No"),"DEFICIENTE",
""))))))))))</f>
        <v/>
      </c>
      <c r="AD211" s="382"/>
      <c r="AF211" s="351"/>
      <c r="AG211" s="354"/>
      <c r="AH211" s="351"/>
      <c r="AI211" s="354"/>
      <c r="AJ211" s="332"/>
    </row>
    <row r="212" spans="1:36" ht="12" customHeight="1">
      <c r="A212" s="365"/>
      <c r="B212" s="368"/>
      <c r="C212" s="368"/>
      <c r="D212" s="371"/>
      <c r="E212" s="391"/>
      <c r="F212" s="397"/>
      <c r="G212" s="375"/>
      <c r="H212"/>
      <c r="I212" s="385"/>
      <c r="J212" s="338"/>
      <c r="K212" s="340"/>
      <c r="L212" s="144"/>
      <c r="M212" s="394"/>
      <c r="N212" s="80"/>
      <c r="O212" s="351"/>
      <c r="P212" s="354"/>
      <c r="Q212" s="351"/>
      <c r="R212" s="354"/>
      <c r="S212" s="332"/>
      <c r="T212" s="42"/>
      <c r="U212" s="378"/>
      <c r="V212" s="116" t="s">
        <v>328</v>
      </c>
      <c r="W212" s="140"/>
      <c r="X212" s="135"/>
      <c r="Y212" s="136"/>
      <c r="Z212" s="136"/>
      <c r="AA212" s="136"/>
      <c r="AB212" s="136"/>
      <c r="AC212" s="137" t="str">
        <f t="shared" ref="AC212" si="202" xml:space="preserve">
IF(U211="No","",
IF(AND(U211="No",Y212="",Z212="",AA212="",AB212=""),"",
IF(AND(U211="Sí",$W212&lt;&gt;"",COUNTA(X212:AB212)&lt;5),"Falta Valorar Control",
IF(AND(U211="Sí",$W212="",COUNTA(X212:AB212)=5),"Falta Valorar Control",
IF(AND(U211="Sí",$W212="",COUNTA(X212:AB212)&gt;=3),"Falta Valorar Control",
IF(AND(U211="No",W212=""),"",
IF(AND(U211="Sí",Y212="Sí",Z212="Sí",AA212="Sí",AB212="Sí"),"SUFICIENTE",
IF(AND(U211="Sí",Y212="No"),"DEFICIENTE",
IF(AND(U211="Sí",Z212="No"),"DEFICIENTE",
IF(AND(U211="Sí",AA212="No"),"DEFICIENTE",
IF(AND(U211="Sí",AB212="No"),"DEFICIENTE",
"")))))))))))</f>
        <v/>
      </c>
      <c r="AD212" s="382"/>
      <c r="AF212" s="351"/>
      <c r="AG212" s="354"/>
      <c r="AH212" s="351"/>
      <c r="AI212" s="354"/>
      <c r="AJ212" s="332"/>
    </row>
    <row r="213" spans="1:36" ht="12" customHeight="1">
      <c r="A213" s="365"/>
      <c r="B213" s="368"/>
      <c r="C213" s="368"/>
      <c r="D213" s="371"/>
      <c r="E213" s="391"/>
      <c r="F213" s="397"/>
      <c r="G213" s="375"/>
      <c r="H213"/>
      <c r="I213" s="385"/>
      <c r="J213" s="338"/>
      <c r="K213" s="340"/>
      <c r="L213" s="144"/>
      <c r="M213" s="394"/>
      <c r="N213" s="80"/>
      <c r="O213" s="351"/>
      <c r="P213" s="354"/>
      <c r="Q213" s="351"/>
      <c r="R213" s="354"/>
      <c r="S213" s="332"/>
      <c r="T213" s="42"/>
      <c r="U213" s="378"/>
      <c r="V213" s="116" t="s">
        <v>329</v>
      </c>
      <c r="W213" s="140"/>
      <c r="X213" s="135"/>
      <c r="Y213" s="136"/>
      <c r="Z213" s="136"/>
      <c r="AA213" s="136"/>
      <c r="AB213" s="136"/>
      <c r="AC213" s="137" t="str">
        <f t="shared" ref="AC213" si="203" xml:space="preserve">
IF(U211="No","",
IF(AND(U211="No",Y213="",Z213="",AA213="",AB213=""),"",
IF(AND(U211="Sí",$W213&lt;&gt;"",COUNTA(X213:AB213)&lt;5),"Falta Valorar Control",
IF(AND(U211="Sí",$W213="",COUNTA(X213:AB213)=5),"Falta Valorar Control",
IF(AND(U211="Sí",$W213="",COUNTA(X213:AB213)&gt;=3),"Falta Valorar Control",
IF(AND(U211="No",W213=""),"",
IF(AND(U211="Sí",Y213="Sí",Z213="Sí",AA213="Sí",AB213="Sí"),"SUFICIENTE",
IF(AND(U211="Sí",Y213="No"),"DEFICIENTE",
IF(AND(U211="Sí",Z213="No"),"DEFICIENTE",
IF(AND(U211="Sí",AA213="No"),"DEFICIENTE",
IF(AND(U211="Sí",AB213="No"),"DEFICIENTE",
"")))))))))))</f>
        <v/>
      </c>
      <c r="AD213" s="382"/>
      <c r="AF213" s="351"/>
      <c r="AG213" s="354"/>
      <c r="AH213" s="351"/>
      <c r="AI213" s="354"/>
      <c r="AJ213" s="332"/>
    </row>
    <row r="214" spans="1:36" ht="12" customHeight="1">
      <c r="A214" s="365"/>
      <c r="B214" s="368"/>
      <c r="C214" s="368"/>
      <c r="D214" s="371"/>
      <c r="E214" s="391"/>
      <c r="F214" s="397"/>
      <c r="G214" s="375"/>
      <c r="H214"/>
      <c r="I214" s="385"/>
      <c r="J214" s="338"/>
      <c r="K214" s="340"/>
      <c r="L214" s="144"/>
      <c r="M214" s="394"/>
      <c r="N214" s="80"/>
      <c r="O214" s="351"/>
      <c r="P214" s="354"/>
      <c r="Q214" s="351"/>
      <c r="R214" s="354"/>
      <c r="S214" s="332"/>
      <c r="T214" s="42"/>
      <c r="U214" s="378"/>
      <c r="V214" s="116" t="s">
        <v>330</v>
      </c>
      <c r="W214" s="140"/>
      <c r="X214" s="135"/>
      <c r="Y214" s="136"/>
      <c r="Z214" s="136"/>
      <c r="AA214" s="136"/>
      <c r="AB214" s="136"/>
      <c r="AC214" s="137" t="str">
        <f t="shared" ref="AC214" si="204" xml:space="preserve">
IF(U211="No","",
IF(AND(U211="No",Y214="",Z214="",AA214="",AB214=""),"",
IF(AND(U211="Sí",$W214&lt;&gt;"",COUNTA(X214:AB214)&lt;5),"Falta Valorar Control",
IF(AND(U211="Sí",$W214="",COUNTA(X214:AB214)=5),"Falta Valorar Control",
IF(AND(U211="Sí",$W214="",COUNTA(X214:AB214)&gt;=3),"Falta Valorar Control",
IF(AND(U211="No",W214=""),"",
IF(AND(U211="Sí",Y214="Sí",Z214="Sí",AA214="Sí",AB214="Sí"),"SUFICIENTE",
IF(AND(U211="Sí",Y214="No"),"DEFICIENTE",
IF(AND(U211="Sí",Z214="No"),"DEFICIENTE",
IF(AND(U211="Sí",AA214="No"),"DEFICIENTE",
IF(AND(U211="Sí",AB214="No"),"DEFICIENTE",
"")))))))))))</f>
        <v/>
      </c>
      <c r="AD214" s="382"/>
      <c r="AF214" s="351"/>
      <c r="AG214" s="354"/>
      <c r="AH214" s="351"/>
      <c r="AI214" s="354"/>
      <c r="AJ214" s="332"/>
    </row>
    <row r="215" spans="1:36" ht="12" customHeight="1" thickBot="1">
      <c r="A215" s="365"/>
      <c r="B215" s="368"/>
      <c r="C215" s="368"/>
      <c r="D215" s="371"/>
      <c r="E215" s="391"/>
      <c r="F215" s="397"/>
      <c r="G215" s="375"/>
      <c r="H215"/>
      <c r="I215" s="386"/>
      <c r="J215" s="339"/>
      <c r="K215" s="341"/>
      <c r="L215" s="144"/>
      <c r="M215" s="394"/>
      <c r="N215" s="80"/>
      <c r="O215" s="351"/>
      <c r="P215" s="354"/>
      <c r="Q215" s="351"/>
      <c r="R215" s="354"/>
      <c r="S215" s="332"/>
      <c r="T215" s="42"/>
      <c r="U215" s="379"/>
      <c r="V215" s="117" t="s">
        <v>331</v>
      </c>
      <c r="W215" s="148"/>
      <c r="X215" s="138"/>
      <c r="Y215" s="139"/>
      <c r="Z215" s="139"/>
      <c r="AA215" s="139"/>
      <c r="AB215" s="139"/>
      <c r="AC215" s="137" t="str">
        <f t="shared" ref="AC215" si="205" xml:space="preserve">
IF(U211="No","",
IF(AND(U211="No",Y215="",Z215="",AA215="",AB215=""),"",
IF(AND(U211="Sí",$W215&lt;&gt;"",COUNTA(X215:AB215)&lt;5),"Falta Valorar Control",
IF(AND(U211="Sí",$W215="",COUNTA(X215:AB215)=5),"Falta Valorar Control",
IF(AND(U211="Sí",$W215="",COUNTA(X215:AB215)&gt;=3),"Falta Valorar Control",
IF(AND(U211="No",W215=""),"",
IF(AND(U211="Sí",Y215="Sí",Z215="Sí",AA215="Sí",AB215="Sí"),"SUFICIENTE",
IF(AND(U211="Sí",Y215="No"),"DEFICIENTE",
IF(AND(U211="Sí",Z215="No"),"DEFICIENTE",
IF(AND(U211="Sí",AA215="No"),"DEFICIENTE",
IF(AND(U211="Sí",AB215="No"),"DEFICIENTE",
"")))))))))))</f>
        <v/>
      </c>
      <c r="AD215" s="382"/>
      <c r="AF215" s="351"/>
      <c r="AG215" s="354"/>
      <c r="AH215" s="351"/>
      <c r="AI215" s="354"/>
      <c r="AJ215" s="332"/>
    </row>
    <row r="216" spans="1:36" ht="12" customHeight="1">
      <c r="A216" s="365"/>
      <c r="B216" s="368"/>
      <c r="C216" s="368"/>
      <c r="D216" s="371"/>
      <c r="E216" s="391"/>
      <c r="F216" s="397"/>
      <c r="G216" s="375"/>
      <c r="H216"/>
      <c r="I216" s="384"/>
      <c r="J216" s="342"/>
      <c r="K216" s="343"/>
      <c r="L216" s="144"/>
      <c r="M216" s="394"/>
      <c r="N216" s="80"/>
      <c r="O216" s="351"/>
      <c r="P216" s="354"/>
      <c r="Q216" s="351"/>
      <c r="R216" s="354"/>
      <c r="S216" s="332"/>
      <c r="T216" s="42"/>
      <c r="U216" s="377"/>
      <c r="V216" s="115" t="s">
        <v>332</v>
      </c>
      <c r="W216" s="141"/>
      <c r="X216" s="133"/>
      <c r="Y216" s="134"/>
      <c r="Z216" s="134"/>
      <c r="AA216" s="134"/>
      <c r="AB216" s="134"/>
      <c r="AC216" s="118" t="str">
        <f t="shared" ref="AC216" si="206" xml:space="preserve">
IF(U216="No","",
IF(AND(U216="No",Y216="",Z216="",AA216="",AB216=""),"",
IF(AND(U216="Sí",$W216=""),"Falta Valorar Control",
IF(AND(U216="Sí",$W216&lt;&gt;"",COUNTA(X216:AB216)&lt;5),"Falta Valorar Control",
IF(AND(U216="No",W216=""),"",
IF(AND(U216="Sí",Y216="Sí",Z216="Sí",AA216="Sí",AB216="Sí"),"SUFICIENTE",
IF(AND(U216="Sí",Y216="No"),"DEFICIENTE",
IF(AND(U216="Sí",Z216="No"),"DEFICIENTE",
IF(AND(U216="Sí",AA216="No"),"DEFICIENTE",
IF(AND(U216="Sí",AB216="No"),"DEFICIENTE",
""))))))))))</f>
        <v/>
      </c>
      <c r="AD216" s="382"/>
      <c r="AF216" s="351"/>
      <c r="AG216" s="354"/>
      <c r="AH216" s="351"/>
      <c r="AI216" s="354"/>
      <c r="AJ216" s="332"/>
    </row>
    <row r="217" spans="1:36" ht="12" customHeight="1">
      <c r="A217" s="365"/>
      <c r="B217" s="368"/>
      <c r="C217" s="368"/>
      <c r="D217" s="371"/>
      <c r="E217" s="391"/>
      <c r="F217" s="397"/>
      <c r="G217" s="375"/>
      <c r="H217"/>
      <c r="I217" s="385"/>
      <c r="J217" s="338"/>
      <c r="K217" s="340"/>
      <c r="L217" s="144"/>
      <c r="M217" s="394"/>
      <c r="N217" s="80"/>
      <c r="O217" s="351"/>
      <c r="P217" s="354"/>
      <c r="Q217" s="351"/>
      <c r="R217" s="354"/>
      <c r="S217" s="332"/>
      <c r="T217" s="42"/>
      <c r="U217" s="378"/>
      <c r="V217" s="116" t="s">
        <v>333</v>
      </c>
      <c r="W217" s="140"/>
      <c r="X217" s="135"/>
      <c r="Y217" s="136"/>
      <c r="Z217" s="136"/>
      <c r="AA217" s="136"/>
      <c r="AB217" s="136"/>
      <c r="AC217" s="137" t="str">
        <f t="shared" ref="AC217" si="207" xml:space="preserve">
IF(U216="No","",
IF(AND(U216="No",Y217="",Z217="",AA217="",AB217=""),"",
IF(AND(U216="Sí",$W217&lt;&gt;"",COUNTA(X217:AB217)&lt;5),"Falta Valorar Control",
IF(AND(U216="Sí",$W217="",COUNTA(X217:AB217)=5),"Falta Valorar Control",
IF(AND(U216="Sí",$W217="",COUNTA(X217:AB217)&gt;=3),"Falta Valorar Control",
IF(AND(U216="No",W217=""),"",
IF(AND(U216="Sí",Y217="Sí",Z217="Sí",AA217="Sí",AB217="Sí"),"SUFICIENTE",
IF(AND(U216="Sí",Y217="No"),"DEFICIENTE",
IF(AND(U216="Sí",Z217="No"),"DEFICIENTE",
IF(AND(U216="Sí",AA217="No"),"DEFICIENTE",
IF(AND(U216="Sí",AB217="No"),"DEFICIENTE",
"")))))))))))</f>
        <v/>
      </c>
      <c r="AD217" s="382"/>
      <c r="AF217" s="351"/>
      <c r="AG217" s="354"/>
      <c r="AH217" s="351"/>
      <c r="AI217" s="354"/>
      <c r="AJ217" s="332"/>
    </row>
    <row r="218" spans="1:36" ht="12" customHeight="1">
      <c r="A218" s="365"/>
      <c r="B218" s="368"/>
      <c r="C218" s="368"/>
      <c r="D218" s="371"/>
      <c r="E218" s="391"/>
      <c r="F218" s="397"/>
      <c r="G218" s="375"/>
      <c r="H218"/>
      <c r="I218" s="385"/>
      <c r="J218" s="338"/>
      <c r="K218" s="340"/>
      <c r="L218" s="144"/>
      <c r="M218" s="394"/>
      <c r="N218" s="80"/>
      <c r="O218" s="351"/>
      <c r="P218" s="354"/>
      <c r="Q218" s="351"/>
      <c r="R218" s="354"/>
      <c r="S218" s="332"/>
      <c r="T218" s="42"/>
      <c r="U218" s="378"/>
      <c r="V218" s="116" t="s">
        <v>334</v>
      </c>
      <c r="W218" s="140"/>
      <c r="X218" s="135"/>
      <c r="Y218" s="136"/>
      <c r="Z218" s="136"/>
      <c r="AA218" s="136"/>
      <c r="AB218" s="136"/>
      <c r="AC218" s="137" t="str">
        <f t="shared" ref="AC218" si="208" xml:space="preserve">
IF(U216="No","",
IF(AND(U216="No",Y218="",Z218="",AA218="",AB218=""),"",
IF(AND(U216="Sí",$W218&lt;&gt;"",COUNTA(X218:AB218)&lt;5),"Falta Valorar Control",
IF(AND(U216="Sí",$W218="",COUNTA(X218:AB218)=5),"Falta Valorar Control",
IF(AND(U216="Sí",$W218="",COUNTA(X218:AB218)&gt;=3),"Falta Valorar Control",
IF(AND(U216="No",W218=""),"",
IF(AND(U216="Sí",Y218="Sí",Z218="Sí",AA218="Sí",AB218="Sí"),"SUFICIENTE",
IF(AND(U216="Sí",Y218="No"),"DEFICIENTE",
IF(AND(U216="Sí",Z218="No"),"DEFICIENTE",
IF(AND(U216="Sí",AA218="No"),"DEFICIENTE",
IF(AND(U216="Sí",AB218="No"),"DEFICIENTE",
"")))))))))))</f>
        <v/>
      </c>
      <c r="AD218" s="382"/>
      <c r="AF218" s="351"/>
      <c r="AG218" s="354"/>
      <c r="AH218" s="351"/>
      <c r="AI218" s="354"/>
      <c r="AJ218" s="332"/>
    </row>
    <row r="219" spans="1:36" ht="12" customHeight="1">
      <c r="A219" s="365"/>
      <c r="B219" s="368"/>
      <c r="C219" s="368"/>
      <c r="D219" s="371"/>
      <c r="E219" s="391"/>
      <c r="F219" s="397"/>
      <c r="G219" s="375"/>
      <c r="H219"/>
      <c r="I219" s="385"/>
      <c r="J219" s="338"/>
      <c r="K219" s="340"/>
      <c r="L219" s="144"/>
      <c r="M219" s="394"/>
      <c r="N219" s="80"/>
      <c r="O219" s="351"/>
      <c r="P219" s="354"/>
      <c r="Q219" s="351"/>
      <c r="R219" s="354"/>
      <c r="S219" s="332"/>
      <c r="T219" s="42"/>
      <c r="U219" s="378"/>
      <c r="V219" s="116" t="s">
        <v>335</v>
      </c>
      <c r="W219" s="140"/>
      <c r="X219" s="135"/>
      <c r="Y219" s="136"/>
      <c r="Z219" s="136"/>
      <c r="AA219" s="136"/>
      <c r="AB219" s="136"/>
      <c r="AC219" s="137" t="str">
        <f t="shared" ref="AC219" si="209" xml:space="preserve">
IF(U216="No","",
IF(AND(U216="No",Y219="",Z219="",AA219="",AB219=""),"",
IF(AND(U216="Sí",$W219&lt;&gt;"",COUNTA(X219:AB219)&lt;5),"Falta Valorar Control",
IF(AND(U216="Sí",$W219="",COUNTA(X219:AB219)=5),"Falta Valorar Control",
IF(AND(U216="Sí",$W219="",COUNTA(X219:AB219)&gt;=3),"Falta Valorar Control",
IF(AND(U216="No",W219=""),"",
IF(AND(U216="Sí",Y219="Sí",Z219="Sí",AA219="Sí",AB219="Sí"),"SUFICIENTE",
IF(AND(U216="Sí",Y219="No"),"DEFICIENTE",
IF(AND(U216="Sí",Z219="No"),"DEFICIENTE",
IF(AND(U216="Sí",AA219="No"),"DEFICIENTE",
IF(AND(U216="Sí",AB219="No"),"DEFICIENTE",
"")))))))))))</f>
        <v/>
      </c>
      <c r="AD219" s="382"/>
      <c r="AF219" s="351"/>
      <c r="AG219" s="354"/>
      <c r="AH219" s="351"/>
      <c r="AI219" s="354"/>
      <c r="AJ219" s="332"/>
    </row>
    <row r="220" spans="1:36" ht="12" customHeight="1" thickBot="1">
      <c r="A220" s="365"/>
      <c r="B220" s="368"/>
      <c r="C220" s="368"/>
      <c r="D220" s="371"/>
      <c r="E220" s="391"/>
      <c r="F220" s="397"/>
      <c r="G220" s="375"/>
      <c r="H220"/>
      <c r="I220" s="386"/>
      <c r="J220" s="339"/>
      <c r="K220" s="341"/>
      <c r="L220" s="144"/>
      <c r="M220" s="394"/>
      <c r="N220" s="80"/>
      <c r="O220" s="351"/>
      <c r="P220" s="354"/>
      <c r="Q220" s="351"/>
      <c r="R220" s="354"/>
      <c r="S220" s="332"/>
      <c r="T220" s="42"/>
      <c r="U220" s="379"/>
      <c r="V220" s="117" t="s">
        <v>336</v>
      </c>
      <c r="W220" s="148"/>
      <c r="X220" s="138"/>
      <c r="Y220" s="139"/>
      <c r="Z220" s="139"/>
      <c r="AA220" s="139"/>
      <c r="AB220" s="139"/>
      <c r="AC220" s="137" t="str">
        <f t="shared" ref="AC220" si="210" xml:space="preserve">
IF(U216="No","",
IF(AND(U216="No",Y220="",Z220="",AA220="",AB220=""),"",
IF(AND(U216="Sí",$W220&lt;&gt;"",COUNTA(X220:AB220)&lt;5),"Falta Valorar Control",
IF(AND(U216="Sí",$W220="",COUNTA(X220:AB220)=5),"Falta Valorar Control",
IF(AND(U216="Sí",$W220="",COUNTA(X220:AB220)&gt;=3),"Falta Valorar Control",
IF(AND(U216="No",W220=""),"",
IF(AND(U216="Sí",Y220="Sí",Z220="Sí",AA220="Sí",AB220="Sí"),"SUFICIENTE",
IF(AND(U216="Sí",Y220="No"),"DEFICIENTE",
IF(AND(U216="Sí",Z220="No"),"DEFICIENTE",
IF(AND(U216="Sí",AA220="No"),"DEFICIENTE",
IF(AND(U216="Sí",AB220="No"),"DEFICIENTE",
"")))))))))))</f>
        <v/>
      </c>
      <c r="AD220" s="382"/>
      <c r="AF220" s="351"/>
      <c r="AG220" s="354"/>
      <c r="AH220" s="351"/>
      <c r="AI220" s="354"/>
      <c r="AJ220" s="332"/>
    </row>
    <row r="221" spans="1:36" ht="12" customHeight="1">
      <c r="A221" s="365"/>
      <c r="B221" s="368"/>
      <c r="C221" s="368"/>
      <c r="D221" s="371"/>
      <c r="E221" s="391"/>
      <c r="F221" s="397"/>
      <c r="G221" s="375"/>
      <c r="H221"/>
      <c r="I221" s="384"/>
      <c r="J221" s="342"/>
      <c r="K221" s="343"/>
      <c r="L221" s="144"/>
      <c r="M221" s="394"/>
      <c r="N221" s="80"/>
      <c r="O221" s="351"/>
      <c r="P221" s="354"/>
      <c r="Q221" s="351"/>
      <c r="R221" s="354"/>
      <c r="S221" s="332"/>
      <c r="T221" s="42"/>
      <c r="U221" s="377"/>
      <c r="V221" s="115" t="s">
        <v>337</v>
      </c>
      <c r="W221" s="141"/>
      <c r="X221" s="133"/>
      <c r="Y221" s="134"/>
      <c r="Z221" s="134"/>
      <c r="AA221" s="134"/>
      <c r="AB221" s="134"/>
      <c r="AC221" s="118" t="str">
        <f t="shared" ref="AC221" si="211" xml:space="preserve">
IF(U221="No","",
IF(AND(U221="No",Y221="",Z221="",AA221="",AB221=""),"",
IF(AND(U221="Sí",$W221=""),"Falta Valorar Control",
IF(AND(U221="Sí",$W221&lt;&gt;"",COUNTA(X221:AB221)&lt;5),"Falta Valorar Control",
IF(AND(U221="No",W221=""),"",
IF(AND(U221="Sí",Y221="Sí",Z221="Sí",AA221="Sí",AB221="Sí"),"SUFICIENTE",
IF(AND(U221="Sí",Y221="No"),"DEFICIENTE",
IF(AND(U221="Sí",Z221="No"),"DEFICIENTE",
IF(AND(U221="Sí",AA221="No"),"DEFICIENTE",
IF(AND(U221="Sí",AB221="No"),"DEFICIENTE",
""))))))))))</f>
        <v/>
      </c>
      <c r="AD221" s="382"/>
      <c r="AF221" s="351"/>
      <c r="AG221" s="354"/>
      <c r="AH221" s="351"/>
      <c r="AI221" s="354"/>
      <c r="AJ221" s="332"/>
    </row>
    <row r="222" spans="1:36" ht="12" customHeight="1">
      <c r="A222" s="365"/>
      <c r="B222" s="368"/>
      <c r="C222" s="368"/>
      <c r="D222" s="371"/>
      <c r="E222" s="391"/>
      <c r="F222" s="397"/>
      <c r="G222" s="375"/>
      <c r="H222"/>
      <c r="I222" s="385"/>
      <c r="J222" s="338"/>
      <c r="K222" s="340"/>
      <c r="L222" s="144"/>
      <c r="M222" s="394"/>
      <c r="N222" s="80"/>
      <c r="O222" s="351"/>
      <c r="P222" s="354"/>
      <c r="Q222" s="351"/>
      <c r="R222" s="354"/>
      <c r="S222" s="332"/>
      <c r="T222" s="42"/>
      <c r="U222" s="378"/>
      <c r="V222" s="116" t="s">
        <v>338</v>
      </c>
      <c r="W222" s="140"/>
      <c r="X222" s="135"/>
      <c r="Y222" s="136"/>
      <c r="Z222" s="136"/>
      <c r="AA222" s="136"/>
      <c r="AB222" s="136"/>
      <c r="AC222" s="137" t="str">
        <f t="shared" ref="AC222" si="212" xml:space="preserve">
IF(U221="No","",
IF(AND(U221="No",Y222="",Z222="",AA222="",AB222=""),"",
IF(AND(U221="Sí",$W222&lt;&gt;"",COUNTA(X222:AB222)&lt;5),"Falta Valorar Control",
IF(AND(U221="Sí",$W222="",COUNTA(X222:AB222)=5),"Falta Valorar Control",
IF(AND(U221="Sí",$W222="",COUNTA(X222:AB222)&gt;=3),"Falta Valorar Control",
IF(AND(U221="No",W222=""),"",
IF(AND(U221="Sí",Y222="Sí",Z222="Sí",AA222="Sí",AB222="Sí"),"SUFICIENTE",
IF(AND(U221="Sí",Y222="No"),"DEFICIENTE",
IF(AND(U221="Sí",Z222="No"),"DEFICIENTE",
IF(AND(U221="Sí",AA222="No"),"DEFICIENTE",
IF(AND(U221="Sí",AB222="No"),"DEFICIENTE",
"")))))))))))</f>
        <v/>
      </c>
      <c r="AD222" s="382"/>
      <c r="AF222" s="351"/>
      <c r="AG222" s="354"/>
      <c r="AH222" s="351"/>
      <c r="AI222" s="354"/>
      <c r="AJ222" s="332"/>
    </row>
    <row r="223" spans="1:36" ht="12" customHeight="1">
      <c r="A223" s="365"/>
      <c r="B223" s="368"/>
      <c r="C223" s="368"/>
      <c r="D223" s="371"/>
      <c r="E223" s="391"/>
      <c r="F223" s="397"/>
      <c r="G223" s="375"/>
      <c r="H223"/>
      <c r="I223" s="385"/>
      <c r="J223" s="338"/>
      <c r="K223" s="340"/>
      <c r="L223" s="144"/>
      <c r="M223" s="394"/>
      <c r="N223" s="80"/>
      <c r="O223" s="351"/>
      <c r="P223" s="354"/>
      <c r="Q223" s="351"/>
      <c r="R223" s="354"/>
      <c r="S223" s="332"/>
      <c r="T223" s="42"/>
      <c r="U223" s="378"/>
      <c r="V223" s="116" t="s">
        <v>339</v>
      </c>
      <c r="W223" s="140"/>
      <c r="X223" s="135"/>
      <c r="Y223" s="136"/>
      <c r="Z223" s="136"/>
      <c r="AA223" s="136"/>
      <c r="AB223" s="136"/>
      <c r="AC223" s="137" t="str">
        <f t="shared" ref="AC223" si="213" xml:space="preserve">
IF(U221="No","",
IF(AND(U221="No",Y223="",Z223="",AA223="",AB223=""),"",
IF(AND(U221="Sí",$W223&lt;&gt;"",COUNTA(X223:AB223)&lt;5),"Falta Valorar Control",
IF(AND(U221="Sí",$W223="",COUNTA(X223:AB223)=5),"Falta Valorar Control",
IF(AND(U221="Sí",$W223="",COUNTA(X223:AB223)&gt;=3),"Falta Valorar Control",
IF(AND(U221="No",W223=""),"",
IF(AND(U221="Sí",Y223="Sí",Z223="Sí",AA223="Sí",AB223="Sí"),"SUFICIENTE",
IF(AND(U221="Sí",Y223="No"),"DEFICIENTE",
IF(AND(U221="Sí",Z223="No"),"DEFICIENTE",
IF(AND(U221="Sí",AA223="No"),"DEFICIENTE",
IF(AND(U221="Sí",AB223="No"),"DEFICIENTE",
"")))))))))))</f>
        <v/>
      </c>
      <c r="AD223" s="382"/>
      <c r="AF223" s="351"/>
      <c r="AG223" s="354"/>
      <c r="AH223" s="351"/>
      <c r="AI223" s="354"/>
      <c r="AJ223" s="332"/>
    </row>
    <row r="224" spans="1:36" ht="12" customHeight="1">
      <c r="A224" s="365"/>
      <c r="B224" s="368"/>
      <c r="C224" s="368"/>
      <c r="D224" s="371"/>
      <c r="E224" s="391"/>
      <c r="F224" s="397"/>
      <c r="G224" s="375"/>
      <c r="H224"/>
      <c r="I224" s="385"/>
      <c r="J224" s="338"/>
      <c r="K224" s="340"/>
      <c r="L224" s="144"/>
      <c r="M224" s="394"/>
      <c r="N224" s="80"/>
      <c r="O224" s="351"/>
      <c r="P224" s="354"/>
      <c r="Q224" s="351"/>
      <c r="R224" s="354"/>
      <c r="S224" s="332"/>
      <c r="T224" s="42"/>
      <c r="U224" s="378"/>
      <c r="V224" s="116" t="s">
        <v>340</v>
      </c>
      <c r="W224" s="140"/>
      <c r="X224" s="135"/>
      <c r="Y224" s="136"/>
      <c r="Z224" s="136"/>
      <c r="AA224" s="136"/>
      <c r="AB224" s="136"/>
      <c r="AC224" s="137" t="str">
        <f t="shared" ref="AC224" si="214" xml:space="preserve">
IF(U221="No","",
IF(AND(U221="No",Y224="",Z224="",AA224="",AB224=""),"",
IF(AND(U221="Sí",$W224&lt;&gt;"",COUNTA(X224:AB224)&lt;5),"Falta Valorar Control",
IF(AND(U221="Sí",$W224="",COUNTA(X224:AB224)=5),"Falta Valorar Control",
IF(AND(U221="Sí",$W224="",COUNTA(X224:AB224)&gt;=3),"Falta Valorar Control",
IF(AND(U221="No",W224=""),"",
IF(AND(U221="Sí",Y224="Sí",Z224="Sí",AA224="Sí",AB224="Sí"),"SUFICIENTE",
IF(AND(U221="Sí",Y224="No"),"DEFICIENTE",
IF(AND(U221="Sí",Z224="No"),"DEFICIENTE",
IF(AND(U221="Sí",AA224="No"),"DEFICIENTE",
IF(AND(U221="Sí",AB224="No"),"DEFICIENTE",
"")))))))))))</f>
        <v/>
      </c>
      <c r="AD224" s="382"/>
      <c r="AF224" s="351"/>
      <c r="AG224" s="354"/>
      <c r="AH224" s="351"/>
      <c r="AI224" s="354"/>
      <c r="AJ224" s="332"/>
    </row>
    <row r="225" spans="1:36" ht="12" customHeight="1" thickBot="1">
      <c r="A225" s="365"/>
      <c r="B225" s="368"/>
      <c r="C225" s="368"/>
      <c r="D225" s="371"/>
      <c r="E225" s="391"/>
      <c r="F225" s="397"/>
      <c r="G225" s="375"/>
      <c r="H225"/>
      <c r="I225" s="386"/>
      <c r="J225" s="339"/>
      <c r="K225" s="341"/>
      <c r="L225" s="144"/>
      <c r="M225" s="394"/>
      <c r="N225" s="80"/>
      <c r="O225" s="351"/>
      <c r="P225" s="354"/>
      <c r="Q225" s="351"/>
      <c r="R225" s="354"/>
      <c r="S225" s="332"/>
      <c r="T225" s="42"/>
      <c r="U225" s="379"/>
      <c r="V225" s="117" t="s">
        <v>341</v>
      </c>
      <c r="W225" s="148"/>
      <c r="X225" s="138"/>
      <c r="Y225" s="139"/>
      <c r="Z225" s="139"/>
      <c r="AA225" s="139"/>
      <c r="AB225" s="139"/>
      <c r="AC225" s="137" t="str">
        <f t="shared" ref="AC225" si="215" xml:space="preserve">
IF(U221="No","",
IF(AND(U221="No",Y225="",Z225="",AA225="",AB225=""),"",
IF(AND(U221="Sí",$W225&lt;&gt;"",COUNTA(X225:AB225)&lt;5),"Falta Valorar Control",
IF(AND(U221="Sí",$W225="",COUNTA(X225:AB225)=5),"Falta Valorar Control",
IF(AND(U221="Sí",$W225="",COUNTA(X225:AB225)&gt;=3),"Falta Valorar Control",
IF(AND(U221="No",W225=""),"",
IF(AND(U221="Sí",Y225="Sí",Z225="Sí",AA225="Sí",AB225="Sí"),"SUFICIENTE",
IF(AND(U221="Sí",Y225="No"),"DEFICIENTE",
IF(AND(U221="Sí",Z225="No"),"DEFICIENTE",
IF(AND(U221="Sí",AA225="No"),"DEFICIENTE",
IF(AND(U221="Sí",AB225="No"),"DEFICIENTE",
"")))))))))))</f>
        <v/>
      </c>
      <c r="AD225" s="382"/>
      <c r="AF225" s="351"/>
      <c r="AG225" s="354"/>
      <c r="AH225" s="351"/>
      <c r="AI225" s="354"/>
      <c r="AJ225" s="332"/>
    </row>
    <row r="226" spans="1:36" ht="12" customHeight="1">
      <c r="A226" s="365"/>
      <c r="B226" s="368"/>
      <c r="C226" s="368"/>
      <c r="D226" s="371"/>
      <c r="E226" s="391"/>
      <c r="F226" s="397"/>
      <c r="G226" s="375"/>
      <c r="H226"/>
      <c r="I226" s="384"/>
      <c r="J226" s="342"/>
      <c r="K226" s="343"/>
      <c r="L226" s="144"/>
      <c r="M226" s="394"/>
      <c r="O226" s="351"/>
      <c r="P226" s="354"/>
      <c r="Q226" s="351"/>
      <c r="R226" s="354"/>
      <c r="S226" s="332"/>
      <c r="T226" s="42"/>
      <c r="U226" s="377"/>
      <c r="V226" s="115" t="s">
        <v>342</v>
      </c>
      <c r="W226" s="141"/>
      <c r="X226" s="133"/>
      <c r="Y226" s="134"/>
      <c r="Z226" s="134"/>
      <c r="AA226" s="134"/>
      <c r="AB226" s="134"/>
      <c r="AC226" s="118" t="str">
        <f t="shared" ref="AC226" si="216" xml:space="preserve">
IF(U226="No","",
IF(AND(U226="No",Y226="",Z226="",AA226="",AB226=""),"",
IF(AND(U226="Sí",$W226=""),"Falta Valorar Control",
IF(AND(U226="Sí",$W226&lt;&gt;"",COUNTA(X226:AB226)&lt;5),"Falta Valorar Control",
IF(AND(U226="No",W226=""),"",
IF(AND(U226="Sí",Y226="Sí",Z226="Sí",AA226="Sí",AB226="Sí"),"SUFICIENTE",
IF(AND(U226="Sí",Y226="No"),"DEFICIENTE",
IF(AND(U226="Sí",Z226="No"),"DEFICIENTE",
IF(AND(U226="Sí",AA226="No"),"DEFICIENTE",
IF(AND(U226="Sí",AB226="No"),"DEFICIENTE",
""))))))))))</f>
        <v/>
      </c>
      <c r="AD226" s="382"/>
      <c r="AF226" s="351"/>
      <c r="AG226" s="354"/>
      <c r="AH226" s="351"/>
      <c r="AI226" s="354"/>
      <c r="AJ226" s="332"/>
    </row>
    <row r="227" spans="1:36" ht="12" customHeight="1">
      <c r="A227" s="365"/>
      <c r="B227" s="368"/>
      <c r="C227" s="368"/>
      <c r="D227" s="371"/>
      <c r="E227" s="391"/>
      <c r="F227" s="397"/>
      <c r="G227" s="375"/>
      <c r="H227"/>
      <c r="I227" s="385"/>
      <c r="J227" s="338"/>
      <c r="K227" s="340"/>
      <c r="L227" s="144"/>
      <c r="M227" s="394"/>
      <c r="N227" s="80"/>
      <c r="O227" s="351"/>
      <c r="P227" s="354"/>
      <c r="Q227" s="351"/>
      <c r="R227" s="354"/>
      <c r="S227" s="332"/>
      <c r="T227" s="42"/>
      <c r="U227" s="378"/>
      <c r="V227" s="116" t="s">
        <v>343</v>
      </c>
      <c r="W227" s="140"/>
      <c r="X227" s="135"/>
      <c r="Y227" s="136"/>
      <c r="Z227" s="136"/>
      <c r="AA227" s="136"/>
      <c r="AB227" s="136"/>
      <c r="AC227" s="137" t="str">
        <f t="shared" ref="AC227" si="217" xml:space="preserve">
IF(U226="No","",
IF(AND(U226="No",Y227="",Z227="",AA227="",AB227=""),"",
IF(AND(U226="Sí",$W227&lt;&gt;"",COUNTA(X227:AB227)&lt;5),"Falta Valorar Control",
IF(AND(U226="Sí",$W227="",COUNTA(X227:AB227)=5),"Falta Valorar Control",
IF(AND(U226="Sí",$W227="",COUNTA(X227:AB227)&gt;=3),"Falta Valorar Control",
IF(AND(U226="No",W227=""),"",
IF(AND(U226="Sí",Y227="Sí",Z227="Sí",AA227="Sí",AB227="Sí"),"SUFICIENTE",
IF(AND(U226="Sí",Y227="No"),"DEFICIENTE",
IF(AND(U226="Sí",Z227="No"),"DEFICIENTE",
IF(AND(U226="Sí",AA227="No"),"DEFICIENTE",
IF(AND(U226="Sí",AB227="No"),"DEFICIENTE",
"")))))))))))</f>
        <v/>
      </c>
      <c r="AD227" s="382"/>
      <c r="AF227" s="351"/>
      <c r="AG227" s="354"/>
      <c r="AH227" s="351"/>
      <c r="AI227" s="354"/>
      <c r="AJ227" s="332"/>
    </row>
    <row r="228" spans="1:36" ht="12" customHeight="1">
      <c r="A228" s="365"/>
      <c r="B228" s="368"/>
      <c r="C228" s="368"/>
      <c r="D228" s="371"/>
      <c r="E228" s="391"/>
      <c r="F228" s="397"/>
      <c r="G228" s="375"/>
      <c r="H228"/>
      <c r="I228" s="385"/>
      <c r="J228" s="338"/>
      <c r="K228" s="340"/>
      <c r="L228" s="144"/>
      <c r="M228" s="394"/>
      <c r="N228" s="80"/>
      <c r="O228" s="351"/>
      <c r="P228" s="354"/>
      <c r="Q228" s="351"/>
      <c r="R228" s="354"/>
      <c r="S228" s="332"/>
      <c r="T228" s="42"/>
      <c r="U228" s="378"/>
      <c r="V228" s="116" t="s">
        <v>344</v>
      </c>
      <c r="W228" s="140"/>
      <c r="X228" s="135"/>
      <c r="Y228" s="136"/>
      <c r="Z228" s="136"/>
      <c r="AA228" s="136"/>
      <c r="AB228" s="136"/>
      <c r="AC228" s="137" t="str">
        <f t="shared" ref="AC228" si="218" xml:space="preserve">
IF(U226="No","",
IF(AND(U226="No",Y228="",Z228="",AA228="",AB228=""),"",
IF(AND(U226="Sí",$W228&lt;&gt;"",COUNTA(X228:AB228)&lt;5),"Falta Valorar Control",
IF(AND(U226="Sí",$W228="",COUNTA(X228:AB228)=5),"Falta Valorar Control",
IF(AND(U226="Sí",$W228="",COUNTA(X228:AB228)&gt;=3),"Falta Valorar Control",
IF(AND(U226="No",W228=""),"",
IF(AND(U226="Sí",Y228="Sí",Z228="Sí",AA228="Sí",AB228="Sí"),"SUFICIENTE",
IF(AND(U226="Sí",Y228="No"),"DEFICIENTE",
IF(AND(U226="Sí",Z228="No"),"DEFICIENTE",
IF(AND(U226="Sí",AA228="No"),"DEFICIENTE",
IF(AND(U226="Sí",AB228="No"),"DEFICIENTE",
"")))))))))))</f>
        <v/>
      </c>
      <c r="AD228" s="382"/>
      <c r="AF228" s="351"/>
      <c r="AG228" s="354"/>
      <c r="AH228" s="351"/>
      <c r="AI228" s="354"/>
      <c r="AJ228" s="332"/>
    </row>
    <row r="229" spans="1:36" ht="12" customHeight="1">
      <c r="A229" s="365"/>
      <c r="B229" s="368"/>
      <c r="C229" s="368"/>
      <c r="D229" s="371"/>
      <c r="E229" s="391"/>
      <c r="F229" s="397"/>
      <c r="G229" s="375"/>
      <c r="H229"/>
      <c r="I229" s="385"/>
      <c r="J229" s="338"/>
      <c r="K229" s="340"/>
      <c r="L229" s="144"/>
      <c r="M229" s="394"/>
      <c r="N229" s="80"/>
      <c r="O229" s="351"/>
      <c r="P229" s="354"/>
      <c r="Q229" s="351"/>
      <c r="R229" s="354"/>
      <c r="S229" s="332"/>
      <c r="T229" s="42"/>
      <c r="U229" s="378"/>
      <c r="V229" s="116" t="s">
        <v>345</v>
      </c>
      <c r="W229" s="140"/>
      <c r="X229" s="135"/>
      <c r="Y229" s="136"/>
      <c r="Z229" s="136"/>
      <c r="AA229" s="136"/>
      <c r="AB229" s="136"/>
      <c r="AC229" s="137" t="str">
        <f t="shared" ref="AC229" si="219" xml:space="preserve">
IF(U226="No","",
IF(AND(U226="No",Y229="",Z229="",AA229="",AB229=""),"",
IF(AND(U226="Sí",$W229&lt;&gt;"",COUNTA(X229:AB229)&lt;5),"Falta Valorar Control",
IF(AND(U226="Sí",$W229="",COUNTA(X229:AB229)=5),"Falta Valorar Control",
IF(AND(U226="Sí",$W229="",COUNTA(X229:AB229)&gt;=3),"Falta Valorar Control",
IF(AND(U226="No",W229=""),"",
IF(AND(U226="Sí",Y229="Sí",Z229="Sí",AA229="Sí",AB229="Sí"),"SUFICIENTE",
IF(AND(U226="Sí",Y229="No"),"DEFICIENTE",
IF(AND(U226="Sí",Z229="No"),"DEFICIENTE",
IF(AND(U226="Sí",AA229="No"),"DEFICIENTE",
IF(AND(U226="Sí",AB229="No"),"DEFICIENTE",
"")))))))))))</f>
        <v/>
      </c>
      <c r="AD229" s="382"/>
      <c r="AF229" s="351"/>
      <c r="AG229" s="354"/>
      <c r="AH229" s="351"/>
      <c r="AI229" s="354"/>
      <c r="AJ229" s="332"/>
    </row>
    <row r="230" spans="1:36" ht="12" customHeight="1" thickBot="1">
      <c r="A230" s="366"/>
      <c r="B230" s="369"/>
      <c r="C230" s="369"/>
      <c r="D230" s="372"/>
      <c r="E230" s="392"/>
      <c r="F230" s="398"/>
      <c r="G230" s="376"/>
      <c r="H230"/>
      <c r="I230" s="387"/>
      <c r="J230" s="344"/>
      <c r="K230" s="345"/>
      <c r="L230" s="144"/>
      <c r="M230" s="395"/>
      <c r="N230" s="80"/>
      <c r="O230" s="352"/>
      <c r="P230" s="355"/>
      <c r="Q230" s="352"/>
      <c r="R230" s="355"/>
      <c r="S230" s="333"/>
      <c r="T230" s="42"/>
      <c r="U230" s="380"/>
      <c r="V230" s="149" t="s">
        <v>346</v>
      </c>
      <c r="W230" s="150"/>
      <c r="X230" s="151"/>
      <c r="Y230" s="152"/>
      <c r="Z230" s="152"/>
      <c r="AA230" s="152"/>
      <c r="AB230" s="152"/>
      <c r="AC230" s="153" t="str">
        <f t="shared" ref="AC230" si="220" xml:space="preserve">
IF(U226="No","",
IF(AND(U226="No",Y230="",Z230="",AA230="",AB230=""),"",
IF(AND(U226="Sí",$W230&lt;&gt;"",COUNTA(X230:AB230)&lt;5),"Falta Valorar Control",
IF(AND(U226="Sí",$W230="",COUNTA(X230:AB230)=5),"Falta Valorar Control",
IF(AND(U226="Sí",$W230="",COUNTA(X230:AB230)&gt;=3),"Falta Valorar Control",
IF(AND(U226="No",W230=""),"",
IF(AND(U226="Sí",Y230="Sí",Z230="Sí",AA230="Sí",AB230="Sí"),"SUFICIENTE",
IF(AND(U226="Sí",Y230="No"),"DEFICIENTE",
IF(AND(U226="Sí",Z230="No"),"DEFICIENTE",
IF(AND(U226="Sí",AA230="No"),"DEFICIENTE",
IF(AND(U226="Sí",AB230="No"),"DEFICIENTE",
"")))))))))))</f>
        <v/>
      </c>
      <c r="AD230" s="383"/>
      <c r="AF230" s="352"/>
      <c r="AG230" s="355"/>
      <c r="AH230" s="352"/>
      <c r="AI230" s="355"/>
      <c r="AJ230" s="333"/>
    </row>
    <row r="231" spans="1:36" ht="12" customHeight="1" thickTop="1">
      <c r="A231" s="364" t="s">
        <v>80</v>
      </c>
      <c r="B231" s="388"/>
      <c r="C231" s="388"/>
      <c r="D231" s="389"/>
      <c r="E231" s="390"/>
      <c r="F231" s="396"/>
      <c r="G231" s="399"/>
      <c r="H231"/>
      <c r="I231" s="400"/>
      <c r="J231" s="401"/>
      <c r="K231" s="402"/>
      <c r="L231" s="144"/>
      <c r="M231" s="393"/>
      <c r="N231" s="80"/>
      <c r="O231" s="350"/>
      <c r="P231" s="353" t="str">
        <f t="shared" ref="P231" si="221">IF(O231="","",IF(O231&lt;3,"Remota",IF(O231&lt;5,"Inusual",IF(O231&lt;7,"Probable",IF(O231&lt;9,"Muy Probable","Recurrente")))))</f>
        <v/>
      </c>
      <c r="Q231" s="350"/>
      <c r="R231" s="353" t="str">
        <f t="shared" ref="R231" si="222">IF(Q231="","",IF(Q231&lt;3,"Menor",IF(Q231&lt;5,"Bajo",IF(Q231&lt;7,"Moderado",IF(Q231&lt;9,"Grave","Catastrófico")))))</f>
        <v/>
      </c>
      <c r="S231" s="331" t="str">
        <f t="shared" ref="S231" si="223">IF(O231="","Aun no se determina",IF(AND(O231&lt;=5,Q231&lt;=5),"Controlado",
IF(AND(O231&gt;5,Q231&lt;=5),"Atención Periódica",
IF(AND(O231&lt;=5,Q231&gt;5),"Seguimiento",
IF(AND(O231&gt;=5,Q231&gt;=5),"Atención Inmediata",
0)))))</f>
        <v>Aun no se determina</v>
      </c>
      <c r="T231" s="42"/>
      <c r="U231" s="377"/>
      <c r="V231" s="115" t="s">
        <v>347</v>
      </c>
      <c r="W231" s="141"/>
      <c r="X231" s="133"/>
      <c r="Y231" s="134"/>
      <c r="Z231" s="134"/>
      <c r="AA231" s="134"/>
      <c r="AB231" s="134"/>
      <c r="AC231" s="118" t="str">
        <f t="shared" ref="AC231" si="224" xml:space="preserve">
IF(U231="No","",
IF(AND(U231="No",Y231="",Z231="",AA231="",AB231=""),"",
IF(AND(U231="Sí",$W231=""),"Falta Valorar Control",
IF(AND(U231="Sí",$W231&lt;&gt;"",COUNTA(X231:AB231)&lt;5),"Falta Valorar Control",
IF(AND(U231="No",W231=""),"",
IF(AND(U231="Sí",Y231="Sí",Z231="Sí",AA231="Sí",AB231="Sí"),"SUFICIENTE",
IF(AND(U231="Sí",Y231="No"),"DEFICIENTE",
IF(AND(U231="Sí",Z231="No"),"DEFICIENTE",
IF(AND(U231="Sí",AA231="No"),"DEFICIENTE",
IF(AND(U231="Sí",AB231="No"),"DEFICIENTE",
""))))))))))</f>
        <v/>
      </c>
      <c r="AD231" s="381" t="str">
        <f t="shared" ref="AD231" si="225" xml:space="preserve">
IF(AND(U231="",U236="",U241="",U246="",U251=""),"Favor de indicar si existen controles",
IF(COUNTIF(AC231:AC255,"Falta Valorar Control")&gt;=1,"Falta Describir o Valorar Control :)",
IF(OR(U231="No",U236="No",U241="No",U246="No",U251="No"),"DEFICIENTE",
IF(
COUNTIFS(AC231:AC255,"SUFICIENTE")/
(COUNTA(W231:W255)-(IF(U246="",COUNTA(W246:W250),0)+IF(U251="",COUNTA(W251:W255),0)+IF(U241="",COUNTA(W241:W245),0)+IF(U236="",COUNTA(W236:W240),0)+IF(U231="",COUNTA(W231:W235),0)))
=1,"SUFICIENTE",
IF(OR(AC231="Falta Valorar Control",AC236="Falta Valorar Control",AC241="Falta Valorar Control",AC246="Falta Valorar Control",AC251="Falta Valorar Control"),"Falta Describir o Valorar Control",
"DEFICIENTE")))))</f>
        <v>Favor de indicar si existen controles</v>
      </c>
      <c r="AE231" s="147" t="e">
        <f t="shared" ref="AE231" si="226">COUNTIFS(AC231:AC255,"SUFICIENTE")/
(COUNTA(W231:W255)-(IF(U246="",COUNTA(W246:W250),0)+IF(U251="",COUNTA(W251:W255),0)+IF(U241="",COUNTA(W241:W245),0)+IF(U236="",COUNTA(W236:W240),0)+IF(U231="",COUNTA(W231:W235),0)))</f>
        <v>#DIV/0!</v>
      </c>
      <c r="AF231" s="350"/>
      <c r="AG231" s="353" t="str">
        <f t="shared" ref="AG231" si="227">IF(AF231="","",IF(AF231&lt;3,"Remota",IF(AF231&lt;5,"Inusual",IF(AF231&lt;7,"Probable",IF(AF231&lt;9,"Muy Probable","Recurrente")))))</f>
        <v/>
      </c>
      <c r="AH231" s="350"/>
      <c r="AI231" s="353" t="str">
        <f t="shared" ref="AI231" si="228">IF(AH231="","",IF(AH231&lt;3,"Menor",IF(AH231&lt;5,"Bajo",IF(AH231&lt;7,"Moderado",IF(AH231&lt;9,"Grave","Catastrófico")))))</f>
        <v/>
      </c>
      <c r="AJ231" s="331" t="str">
        <f t="shared" ref="AJ231" si="229">IF(AF231="","Aun no se determina",IF(AND(AF231&lt;=5,AH231&lt;=5),"Controlado",
IF(AND(AF231&gt;5,AH231&lt;=5),"Atención Periódica",
IF(AND(AF231&lt;=5,AH231&gt;5),"Seguimiento",
IF(AND(AF231&gt;=5,AH231&gt;=5),"Atención Inmediata",
0)))))</f>
        <v>Aun no se determina</v>
      </c>
    </row>
    <row r="232" spans="1:36" ht="12" customHeight="1">
      <c r="A232" s="365"/>
      <c r="B232" s="368"/>
      <c r="C232" s="368"/>
      <c r="D232" s="371"/>
      <c r="E232" s="391"/>
      <c r="F232" s="397"/>
      <c r="G232" s="375"/>
      <c r="H232"/>
      <c r="I232" s="385"/>
      <c r="J232" s="338"/>
      <c r="K232" s="340"/>
      <c r="L232" s="144"/>
      <c r="M232" s="394"/>
      <c r="N232" s="80"/>
      <c r="O232" s="351"/>
      <c r="P232" s="354"/>
      <c r="Q232" s="351"/>
      <c r="R232" s="354"/>
      <c r="S232" s="332"/>
      <c r="T232" s="42"/>
      <c r="U232" s="378"/>
      <c r="V232" s="116" t="s">
        <v>348</v>
      </c>
      <c r="W232" s="140"/>
      <c r="X232" s="135"/>
      <c r="Y232" s="136"/>
      <c r="Z232" s="136"/>
      <c r="AA232" s="136"/>
      <c r="AB232" s="136"/>
      <c r="AC232" s="137" t="str">
        <f t="shared" ref="AC232" si="230" xml:space="preserve">
IF(U231="No","",
IF(AND(U231="No",Y232="",Z232="",AA232="",AB232=""),"",
IF(AND(U231="Sí",$W232&lt;&gt;"",COUNTA(X232:AB232)&lt;5),"Falta Valorar Control",
IF(AND(U231="Sí",$W232="",COUNTA(X232:AB232)=5),"Falta Valorar Control",
IF(AND(U231="Sí",$W232="",COUNTA(X232:AB232)&gt;=3),"Falta Valorar Control",
IF(AND(U231="No",W232=""),"",
IF(AND(U231="Sí",Y232="Sí",Z232="Sí",AA232="Sí",AB232="Sí"),"SUFICIENTE",
IF(AND(U231="Sí",Y232="No"),"DEFICIENTE",
IF(AND(U231="Sí",Z232="No"),"DEFICIENTE",
IF(AND(U231="Sí",AA232="No"),"DEFICIENTE",
IF(AND(U231="Sí",AB232="No"),"DEFICIENTE",
"")))))))))))</f>
        <v/>
      </c>
      <c r="AD232" s="382"/>
      <c r="AF232" s="351"/>
      <c r="AG232" s="354"/>
      <c r="AH232" s="351"/>
      <c r="AI232" s="354"/>
      <c r="AJ232" s="332"/>
    </row>
    <row r="233" spans="1:36" ht="12" customHeight="1">
      <c r="A233" s="365"/>
      <c r="B233" s="368"/>
      <c r="C233" s="368"/>
      <c r="D233" s="371"/>
      <c r="E233" s="391"/>
      <c r="F233" s="397"/>
      <c r="G233" s="375"/>
      <c r="H233"/>
      <c r="I233" s="385"/>
      <c r="J233" s="338"/>
      <c r="K233" s="340"/>
      <c r="L233" s="144"/>
      <c r="M233" s="394"/>
      <c r="N233" s="80"/>
      <c r="O233" s="351"/>
      <c r="P233" s="354"/>
      <c r="Q233" s="351"/>
      <c r="R233" s="354"/>
      <c r="S233" s="332"/>
      <c r="T233" s="42"/>
      <c r="U233" s="378"/>
      <c r="V233" s="116" t="s">
        <v>349</v>
      </c>
      <c r="W233" s="140"/>
      <c r="X233" s="135"/>
      <c r="Y233" s="136"/>
      <c r="Z233" s="136"/>
      <c r="AA233" s="136"/>
      <c r="AB233" s="136"/>
      <c r="AC233" s="137" t="str">
        <f t="shared" ref="AC233" si="231" xml:space="preserve">
IF(U231="No","",
IF(AND(U231="No",Y233="",Z233="",AA233="",AB233=""),"",
IF(AND(U231="Sí",$W233&lt;&gt;"",COUNTA(X233:AB233)&lt;5),"Falta Valorar Control",
IF(AND(U231="Sí",$W233="",COUNTA(X233:AB233)=5),"Falta Valorar Control",
IF(AND(U231="Sí",$W233="",COUNTA(X233:AB233)&gt;=3),"Falta Valorar Control",
IF(AND(U231="No",W233=""),"",
IF(AND(U231="Sí",Y233="Sí",Z233="Sí",AA233="Sí",AB233="Sí"),"SUFICIENTE",
IF(AND(U231="Sí",Y233="No"),"DEFICIENTE",
IF(AND(U231="Sí",Z233="No"),"DEFICIENTE",
IF(AND(U231="Sí",AA233="No"),"DEFICIENTE",
IF(AND(U231="Sí",AB233="No"),"DEFICIENTE",
"")))))))))))</f>
        <v/>
      </c>
      <c r="AD233" s="382"/>
      <c r="AF233" s="351"/>
      <c r="AG233" s="354"/>
      <c r="AH233" s="351"/>
      <c r="AI233" s="354"/>
      <c r="AJ233" s="332"/>
    </row>
    <row r="234" spans="1:36" ht="12" customHeight="1">
      <c r="A234" s="365"/>
      <c r="B234" s="368"/>
      <c r="C234" s="368"/>
      <c r="D234" s="371"/>
      <c r="E234" s="391"/>
      <c r="F234" s="397"/>
      <c r="G234" s="375"/>
      <c r="H234"/>
      <c r="I234" s="385"/>
      <c r="J234" s="338"/>
      <c r="K234" s="340"/>
      <c r="L234" s="144"/>
      <c r="M234" s="394"/>
      <c r="N234" s="80"/>
      <c r="O234" s="351"/>
      <c r="P234" s="354"/>
      <c r="Q234" s="351"/>
      <c r="R234" s="354"/>
      <c r="S234" s="332"/>
      <c r="T234" s="42"/>
      <c r="U234" s="378"/>
      <c r="V234" s="116" t="s">
        <v>350</v>
      </c>
      <c r="W234" s="140"/>
      <c r="X234" s="135"/>
      <c r="Y234" s="136"/>
      <c r="Z234" s="136"/>
      <c r="AA234" s="136"/>
      <c r="AB234" s="136"/>
      <c r="AC234" s="137" t="str">
        <f t="shared" ref="AC234" si="232" xml:space="preserve">
IF(U231="No","",
IF(AND(U231="No",Y234="",Z234="",AA234="",AB234=""),"",
IF(AND(U231="Sí",$W234&lt;&gt;"",COUNTA(X234:AB234)&lt;5),"Falta Valorar Control",
IF(AND(U231="Sí",$W234="",COUNTA(X234:AB234)=5),"Falta Valorar Control",
IF(AND(U231="Sí",$W234="",COUNTA(X234:AB234)&gt;=3),"Falta Valorar Control",
IF(AND(U231="No",W234=""),"",
IF(AND(U231="Sí",Y234="Sí",Z234="Sí",AA234="Sí",AB234="Sí"),"SUFICIENTE",
IF(AND(U231="Sí",Y234="No"),"DEFICIENTE",
IF(AND(U231="Sí",Z234="No"),"DEFICIENTE",
IF(AND(U231="Sí",AA234="No"),"DEFICIENTE",
IF(AND(U231="Sí",AB234="No"),"DEFICIENTE",
"")))))))))))</f>
        <v/>
      </c>
      <c r="AD234" s="382"/>
      <c r="AF234" s="351"/>
      <c r="AG234" s="354"/>
      <c r="AH234" s="351"/>
      <c r="AI234" s="354"/>
      <c r="AJ234" s="332"/>
    </row>
    <row r="235" spans="1:36" ht="12" customHeight="1" thickBot="1">
      <c r="A235" s="365"/>
      <c r="B235" s="368"/>
      <c r="C235" s="368"/>
      <c r="D235" s="371"/>
      <c r="E235" s="391"/>
      <c r="F235" s="397"/>
      <c r="G235" s="375"/>
      <c r="H235"/>
      <c r="I235" s="386"/>
      <c r="J235" s="339"/>
      <c r="K235" s="341"/>
      <c r="L235" s="144"/>
      <c r="M235" s="394"/>
      <c r="N235" s="80"/>
      <c r="O235" s="351"/>
      <c r="P235" s="354"/>
      <c r="Q235" s="351"/>
      <c r="R235" s="354"/>
      <c r="S235" s="332"/>
      <c r="T235" s="42"/>
      <c r="U235" s="379"/>
      <c r="V235" s="117" t="s">
        <v>351</v>
      </c>
      <c r="W235" s="148"/>
      <c r="X235" s="138"/>
      <c r="Y235" s="139"/>
      <c r="Z235" s="139"/>
      <c r="AA235" s="139"/>
      <c r="AB235" s="139"/>
      <c r="AC235" s="137" t="str">
        <f t="shared" ref="AC235" si="233" xml:space="preserve">
IF(U231="No","",
IF(AND(U231="No",Y235="",Z235="",AA235="",AB235=""),"",
IF(AND(U231="Sí",$W235&lt;&gt;"",COUNTA(X235:AB235)&lt;5),"Falta Valorar Control",
IF(AND(U231="Sí",$W235="",COUNTA(X235:AB235)=5),"Falta Valorar Control",
IF(AND(U231="Sí",$W235="",COUNTA(X235:AB235)&gt;=3),"Falta Valorar Control",
IF(AND(U231="No",W235=""),"",
IF(AND(U231="Sí",Y235="Sí",Z235="Sí",AA235="Sí",AB235="Sí"),"SUFICIENTE",
IF(AND(U231="Sí",Y235="No"),"DEFICIENTE",
IF(AND(U231="Sí",Z235="No"),"DEFICIENTE",
IF(AND(U231="Sí",AA235="No"),"DEFICIENTE",
IF(AND(U231="Sí",AB235="No"),"DEFICIENTE",
"")))))))))))</f>
        <v/>
      </c>
      <c r="AD235" s="382"/>
      <c r="AF235" s="351"/>
      <c r="AG235" s="354"/>
      <c r="AH235" s="351"/>
      <c r="AI235" s="354"/>
      <c r="AJ235" s="332"/>
    </row>
    <row r="236" spans="1:36" ht="12" customHeight="1">
      <c r="A236" s="365"/>
      <c r="B236" s="368"/>
      <c r="C236" s="368"/>
      <c r="D236" s="371"/>
      <c r="E236" s="391"/>
      <c r="F236" s="397"/>
      <c r="G236" s="375"/>
      <c r="H236"/>
      <c r="I236" s="384"/>
      <c r="J236" s="342"/>
      <c r="K236" s="343"/>
      <c r="L236" s="144"/>
      <c r="M236" s="394"/>
      <c r="N236" s="80"/>
      <c r="O236" s="351"/>
      <c r="P236" s="354"/>
      <c r="Q236" s="351"/>
      <c r="R236" s="354"/>
      <c r="S236" s="332"/>
      <c r="T236" s="42"/>
      <c r="U236" s="377"/>
      <c r="V236" s="115" t="s">
        <v>352</v>
      </c>
      <c r="W236" s="141"/>
      <c r="X236" s="133"/>
      <c r="Y236" s="134"/>
      <c r="Z236" s="134"/>
      <c r="AA236" s="134"/>
      <c r="AB236" s="134"/>
      <c r="AC236" s="118" t="str">
        <f t="shared" ref="AC236" si="234" xml:space="preserve">
IF(U236="No","",
IF(AND(U236="No",Y236="",Z236="",AA236="",AB236=""),"",
IF(AND(U236="Sí",$W236=""),"Falta Valorar Control",
IF(AND(U236="Sí",$W236&lt;&gt;"",COUNTA(X236:AB236)&lt;5),"Falta Valorar Control",
IF(AND(U236="No",W236=""),"",
IF(AND(U236="Sí",Y236="Sí",Z236="Sí",AA236="Sí",AB236="Sí"),"SUFICIENTE",
IF(AND(U236="Sí",Y236="No"),"DEFICIENTE",
IF(AND(U236="Sí",Z236="No"),"DEFICIENTE",
IF(AND(U236="Sí",AA236="No"),"DEFICIENTE",
IF(AND(U236="Sí",AB236="No"),"DEFICIENTE",
""))))))))))</f>
        <v/>
      </c>
      <c r="AD236" s="382"/>
      <c r="AF236" s="351"/>
      <c r="AG236" s="354"/>
      <c r="AH236" s="351"/>
      <c r="AI236" s="354"/>
      <c r="AJ236" s="332"/>
    </row>
    <row r="237" spans="1:36" ht="12" customHeight="1">
      <c r="A237" s="365"/>
      <c r="B237" s="368"/>
      <c r="C237" s="368"/>
      <c r="D237" s="371"/>
      <c r="E237" s="391"/>
      <c r="F237" s="397"/>
      <c r="G237" s="375"/>
      <c r="H237"/>
      <c r="I237" s="385"/>
      <c r="J237" s="338"/>
      <c r="K237" s="340"/>
      <c r="L237" s="144"/>
      <c r="M237" s="394"/>
      <c r="N237" s="80"/>
      <c r="O237" s="351"/>
      <c r="P237" s="354"/>
      <c r="Q237" s="351"/>
      <c r="R237" s="354"/>
      <c r="S237" s="332"/>
      <c r="T237" s="42"/>
      <c r="U237" s="378"/>
      <c r="V237" s="116" t="s">
        <v>353</v>
      </c>
      <c r="W237" s="140"/>
      <c r="X237" s="135"/>
      <c r="Y237" s="136"/>
      <c r="Z237" s="136"/>
      <c r="AA237" s="136"/>
      <c r="AB237" s="136"/>
      <c r="AC237" s="137" t="str">
        <f t="shared" ref="AC237" si="235" xml:space="preserve">
IF(U236="No","",
IF(AND(U236="No",Y237="",Z237="",AA237="",AB237=""),"",
IF(AND(U236="Sí",$W237&lt;&gt;"",COUNTA(X237:AB237)&lt;5),"Falta Valorar Control",
IF(AND(U236="Sí",$W237="",COUNTA(X237:AB237)=5),"Falta Valorar Control",
IF(AND(U236="Sí",$W237="",COUNTA(X237:AB237)&gt;=3),"Falta Valorar Control",
IF(AND(U236="No",W237=""),"",
IF(AND(U236="Sí",Y237="Sí",Z237="Sí",AA237="Sí",AB237="Sí"),"SUFICIENTE",
IF(AND(U236="Sí",Y237="No"),"DEFICIENTE",
IF(AND(U236="Sí",Z237="No"),"DEFICIENTE",
IF(AND(U236="Sí",AA237="No"),"DEFICIENTE",
IF(AND(U236="Sí",AB237="No"),"DEFICIENTE",
"")))))))))))</f>
        <v/>
      </c>
      <c r="AD237" s="382"/>
      <c r="AF237" s="351"/>
      <c r="AG237" s="354"/>
      <c r="AH237" s="351"/>
      <c r="AI237" s="354"/>
      <c r="AJ237" s="332"/>
    </row>
    <row r="238" spans="1:36" ht="12" customHeight="1">
      <c r="A238" s="365"/>
      <c r="B238" s="368"/>
      <c r="C238" s="368"/>
      <c r="D238" s="371"/>
      <c r="E238" s="391"/>
      <c r="F238" s="397"/>
      <c r="G238" s="375"/>
      <c r="H238"/>
      <c r="I238" s="385"/>
      <c r="J238" s="338"/>
      <c r="K238" s="340"/>
      <c r="L238" s="144"/>
      <c r="M238" s="394"/>
      <c r="N238" s="80"/>
      <c r="O238" s="351"/>
      <c r="P238" s="354"/>
      <c r="Q238" s="351"/>
      <c r="R238" s="354"/>
      <c r="S238" s="332"/>
      <c r="T238" s="42"/>
      <c r="U238" s="378"/>
      <c r="V238" s="116" t="s">
        <v>354</v>
      </c>
      <c r="W238" s="140"/>
      <c r="X238" s="135"/>
      <c r="Y238" s="136"/>
      <c r="Z238" s="136"/>
      <c r="AA238" s="136"/>
      <c r="AB238" s="136"/>
      <c r="AC238" s="137" t="str">
        <f t="shared" ref="AC238" si="236" xml:space="preserve">
IF(U236="No","",
IF(AND(U236="No",Y238="",Z238="",AA238="",AB238=""),"",
IF(AND(U236="Sí",$W238&lt;&gt;"",COUNTA(X238:AB238)&lt;5),"Falta Valorar Control",
IF(AND(U236="Sí",$W238="",COUNTA(X238:AB238)=5),"Falta Valorar Control",
IF(AND(U236="Sí",$W238="",COUNTA(X238:AB238)&gt;=3),"Falta Valorar Control",
IF(AND(U236="No",W238=""),"",
IF(AND(U236="Sí",Y238="Sí",Z238="Sí",AA238="Sí",AB238="Sí"),"SUFICIENTE",
IF(AND(U236="Sí",Y238="No"),"DEFICIENTE",
IF(AND(U236="Sí",Z238="No"),"DEFICIENTE",
IF(AND(U236="Sí",AA238="No"),"DEFICIENTE",
IF(AND(U236="Sí",AB238="No"),"DEFICIENTE",
"")))))))))))</f>
        <v/>
      </c>
      <c r="AD238" s="382"/>
      <c r="AF238" s="351"/>
      <c r="AG238" s="354"/>
      <c r="AH238" s="351"/>
      <c r="AI238" s="354"/>
      <c r="AJ238" s="332"/>
    </row>
    <row r="239" spans="1:36" ht="12" customHeight="1">
      <c r="A239" s="365"/>
      <c r="B239" s="368"/>
      <c r="C239" s="368"/>
      <c r="D239" s="371"/>
      <c r="E239" s="391"/>
      <c r="F239" s="397"/>
      <c r="G239" s="375"/>
      <c r="H239"/>
      <c r="I239" s="385"/>
      <c r="J239" s="338"/>
      <c r="K239" s="340"/>
      <c r="L239" s="144"/>
      <c r="M239" s="394"/>
      <c r="N239" s="80"/>
      <c r="O239" s="351"/>
      <c r="P239" s="354"/>
      <c r="Q239" s="351"/>
      <c r="R239" s="354"/>
      <c r="S239" s="332"/>
      <c r="T239" s="42"/>
      <c r="U239" s="378"/>
      <c r="V239" s="116" t="s">
        <v>355</v>
      </c>
      <c r="W239" s="140"/>
      <c r="X239" s="135"/>
      <c r="Y239" s="136"/>
      <c r="Z239" s="136"/>
      <c r="AA239" s="136"/>
      <c r="AB239" s="136"/>
      <c r="AC239" s="137" t="str">
        <f t="shared" ref="AC239" si="237" xml:space="preserve">
IF(U236="No","",
IF(AND(U236="No",Y239="",Z239="",AA239="",AB239=""),"",
IF(AND(U236="Sí",$W239&lt;&gt;"",COUNTA(X239:AB239)&lt;5),"Falta Valorar Control",
IF(AND(U236="Sí",$W239="",COUNTA(X239:AB239)=5),"Falta Valorar Control",
IF(AND(U236="Sí",$W239="",COUNTA(X239:AB239)&gt;=3),"Falta Valorar Control",
IF(AND(U236="No",W239=""),"",
IF(AND(U236="Sí",Y239="Sí",Z239="Sí",AA239="Sí",AB239="Sí"),"SUFICIENTE",
IF(AND(U236="Sí",Y239="No"),"DEFICIENTE",
IF(AND(U236="Sí",Z239="No"),"DEFICIENTE",
IF(AND(U236="Sí",AA239="No"),"DEFICIENTE",
IF(AND(U236="Sí",AB239="No"),"DEFICIENTE",
"")))))))))))</f>
        <v/>
      </c>
      <c r="AD239" s="382"/>
      <c r="AF239" s="351"/>
      <c r="AG239" s="354"/>
      <c r="AH239" s="351"/>
      <c r="AI239" s="354"/>
      <c r="AJ239" s="332"/>
    </row>
    <row r="240" spans="1:36" ht="12" customHeight="1" thickBot="1">
      <c r="A240" s="365"/>
      <c r="B240" s="368"/>
      <c r="C240" s="368"/>
      <c r="D240" s="371"/>
      <c r="E240" s="391"/>
      <c r="F240" s="397"/>
      <c r="G240" s="375"/>
      <c r="H240"/>
      <c r="I240" s="386"/>
      <c r="J240" s="339"/>
      <c r="K240" s="341"/>
      <c r="L240" s="144"/>
      <c r="M240" s="394"/>
      <c r="N240" s="80"/>
      <c r="O240" s="351"/>
      <c r="P240" s="354"/>
      <c r="Q240" s="351"/>
      <c r="R240" s="354"/>
      <c r="S240" s="332"/>
      <c r="T240" s="42"/>
      <c r="U240" s="379"/>
      <c r="V240" s="117" t="s">
        <v>356</v>
      </c>
      <c r="W240" s="148"/>
      <c r="X240" s="138"/>
      <c r="Y240" s="139"/>
      <c r="Z240" s="139"/>
      <c r="AA240" s="139"/>
      <c r="AB240" s="139"/>
      <c r="AC240" s="137" t="str">
        <f t="shared" ref="AC240" si="238" xml:space="preserve">
IF(U236="No","",
IF(AND(U236="No",Y240="",Z240="",AA240="",AB240=""),"",
IF(AND(U236="Sí",$W240&lt;&gt;"",COUNTA(X240:AB240)&lt;5),"Falta Valorar Control",
IF(AND(U236="Sí",$W240="",COUNTA(X240:AB240)=5),"Falta Valorar Control",
IF(AND(U236="Sí",$W240="",COUNTA(X240:AB240)&gt;=3),"Falta Valorar Control",
IF(AND(U236="No",W240=""),"",
IF(AND(U236="Sí",Y240="Sí",Z240="Sí",AA240="Sí",AB240="Sí"),"SUFICIENTE",
IF(AND(U236="Sí",Y240="No"),"DEFICIENTE",
IF(AND(U236="Sí",Z240="No"),"DEFICIENTE",
IF(AND(U236="Sí",AA240="No"),"DEFICIENTE",
IF(AND(U236="Sí",AB240="No"),"DEFICIENTE",
"")))))))))))</f>
        <v/>
      </c>
      <c r="AD240" s="382"/>
      <c r="AF240" s="351"/>
      <c r="AG240" s="354"/>
      <c r="AH240" s="351"/>
      <c r="AI240" s="354"/>
      <c r="AJ240" s="332"/>
    </row>
    <row r="241" spans="1:36" ht="12" customHeight="1">
      <c r="A241" s="365"/>
      <c r="B241" s="368"/>
      <c r="C241" s="368"/>
      <c r="D241" s="371"/>
      <c r="E241" s="391"/>
      <c r="F241" s="397"/>
      <c r="G241" s="375"/>
      <c r="H241"/>
      <c r="I241" s="384"/>
      <c r="J241" s="342"/>
      <c r="K241" s="343"/>
      <c r="L241" s="144"/>
      <c r="M241" s="394"/>
      <c r="N241" s="80"/>
      <c r="O241" s="351"/>
      <c r="P241" s="354"/>
      <c r="Q241" s="351"/>
      <c r="R241" s="354"/>
      <c r="S241" s="332"/>
      <c r="T241" s="42"/>
      <c r="U241" s="377"/>
      <c r="V241" s="115" t="s">
        <v>357</v>
      </c>
      <c r="W241" s="141"/>
      <c r="X241" s="133"/>
      <c r="Y241" s="134"/>
      <c r="Z241" s="134"/>
      <c r="AA241" s="134"/>
      <c r="AB241" s="134"/>
      <c r="AC241" s="118" t="str">
        <f t="shared" ref="AC241" si="239" xml:space="preserve">
IF(U241="No","",
IF(AND(U241="No",Y241="",Z241="",AA241="",AB241=""),"",
IF(AND(U241="Sí",$W241=""),"Falta Valorar Control",
IF(AND(U241="Sí",$W241&lt;&gt;"",COUNTA(X241:AB241)&lt;5),"Falta Valorar Control",
IF(AND(U241="No",W241=""),"",
IF(AND(U241="Sí",Y241="Sí",Z241="Sí",AA241="Sí",AB241="Sí"),"SUFICIENTE",
IF(AND(U241="Sí",Y241="No"),"DEFICIENTE",
IF(AND(U241="Sí",Z241="No"),"DEFICIENTE",
IF(AND(U241="Sí",AA241="No"),"DEFICIENTE",
IF(AND(U241="Sí",AB241="No"),"DEFICIENTE",
""))))))))))</f>
        <v/>
      </c>
      <c r="AD241" s="382"/>
      <c r="AF241" s="351"/>
      <c r="AG241" s="354"/>
      <c r="AH241" s="351"/>
      <c r="AI241" s="354"/>
      <c r="AJ241" s="332"/>
    </row>
    <row r="242" spans="1:36" ht="12" customHeight="1">
      <c r="A242" s="365"/>
      <c r="B242" s="368"/>
      <c r="C242" s="368"/>
      <c r="D242" s="371"/>
      <c r="E242" s="391"/>
      <c r="F242" s="397"/>
      <c r="G242" s="375"/>
      <c r="H242"/>
      <c r="I242" s="385"/>
      <c r="J242" s="338"/>
      <c r="K242" s="340"/>
      <c r="L242" s="144"/>
      <c r="M242" s="394"/>
      <c r="N242" s="80"/>
      <c r="O242" s="351"/>
      <c r="P242" s="354"/>
      <c r="Q242" s="351"/>
      <c r="R242" s="354"/>
      <c r="S242" s="332"/>
      <c r="T242" s="42"/>
      <c r="U242" s="378"/>
      <c r="V242" s="116" t="s">
        <v>358</v>
      </c>
      <c r="W242" s="140"/>
      <c r="X242" s="135"/>
      <c r="Y242" s="136"/>
      <c r="Z242" s="136"/>
      <c r="AA242" s="136"/>
      <c r="AB242" s="136"/>
      <c r="AC242" s="137" t="str">
        <f t="shared" ref="AC242" si="240" xml:space="preserve">
IF(U241="No","",
IF(AND(U241="No",Y242="",Z242="",AA242="",AB242=""),"",
IF(AND(U241="Sí",$W242&lt;&gt;"",COUNTA(X242:AB242)&lt;5),"Falta Valorar Control",
IF(AND(U241="Sí",$W242="",COUNTA(X242:AB242)=5),"Falta Valorar Control",
IF(AND(U241="Sí",$W242="",COUNTA(X242:AB242)&gt;=3),"Falta Valorar Control",
IF(AND(U241="No",W242=""),"",
IF(AND(U241="Sí",Y242="Sí",Z242="Sí",AA242="Sí",AB242="Sí"),"SUFICIENTE",
IF(AND(U241="Sí",Y242="No"),"DEFICIENTE",
IF(AND(U241="Sí",Z242="No"),"DEFICIENTE",
IF(AND(U241="Sí",AA242="No"),"DEFICIENTE",
IF(AND(U241="Sí",AB242="No"),"DEFICIENTE",
"")))))))))))</f>
        <v/>
      </c>
      <c r="AD242" s="382"/>
      <c r="AF242" s="351"/>
      <c r="AG242" s="354"/>
      <c r="AH242" s="351"/>
      <c r="AI242" s="354"/>
      <c r="AJ242" s="332"/>
    </row>
    <row r="243" spans="1:36" ht="12" customHeight="1">
      <c r="A243" s="365"/>
      <c r="B243" s="368"/>
      <c r="C243" s="368"/>
      <c r="D243" s="371"/>
      <c r="E243" s="391"/>
      <c r="F243" s="397"/>
      <c r="G243" s="375"/>
      <c r="H243"/>
      <c r="I243" s="385"/>
      <c r="J243" s="338"/>
      <c r="K243" s="340"/>
      <c r="L243" s="144"/>
      <c r="M243" s="394"/>
      <c r="N243" s="80"/>
      <c r="O243" s="351"/>
      <c r="P243" s="354"/>
      <c r="Q243" s="351"/>
      <c r="R243" s="354"/>
      <c r="S243" s="332"/>
      <c r="T243" s="42"/>
      <c r="U243" s="378"/>
      <c r="V243" s="116" t="s">
        <v>359</v>
      </c>
      <c r="W243" s="140"/>
      <c r="X243" s="135"/>
      <c r="Y243" s="136"/>
      <c r="Z243" s="136"/>
      <c r="AA243" s="136"/>
      <c r="AB243" s="136"/>
      <c r="AC243" s="137" t="str">
        <f t="shared" ref="AC243" si="241" xml:space="preserve">
IF(U241="No","",
IF(AND(U241="No",Y243="",Z243="",AA243="",AB243=""),"",
IF(AND(U241="Sí",$W243&lt;&gt;"",COUNTA(X243:AB243)&lt;5),"Falta Valorar Control",
IF(AND(U241="Sí",$W243="",COUNTA(X243:AB243)=5),"Falta Valorar Control",
IF(AND(U241="Sí",$W243="",COUNTA(X243:AB243)&gt;=3),"Falta Valorar Control",
IF(AND(U241="No",W243=""),"",
IF(AND(U241="Sí",Y243="Sí",Z243="Sí",AA243="Sí",AB243="Sí"),"SUFICIENTE",
IF(AND(U241="Sí",Y243="No"),"DEFICIENTE",
IF(AND(U241="Sí",Z243="No"),"DEFICIENTE",
IF(AND(U241="Sí",AA243="No"),"DEFICIENTE",
IF(AND(U241="Sí",AB243="No"),"DEFICIENTE",
"")))))))))))</f>
        <v/>
      </c>
      <c r="AD243" s="382"/>
      <c r="AF243" s="351"/>
      <c r="AG243" s="354"/>
      <c r="AH243" s="351"/>
      <c r="AI243" s="354"/>
      <c r="AJ243" s="332"/>
    </row>
    <row r="244" spans="1:36" ht="12" customHeight="1">
      <c r="A244" s="365"/>
      <c r="B244" s="368"/>
      <c r="C244" s="368"/>
      <c r="D244" s="371"/>
      <c r="E244" s="391"/>
      <c r="F244" s="397"/>
      <c r="G244" s="375"/>
      <c r="H244"/>
      <c r="I244" s="385"/>
      <c r="J244" s="338"/>
      <c r="K244" s="340"/>
      <c r="L244" s="144"/>
      <c r="M244" s="394"/>
      <c r="N244" s="80"/>
      <c r="O244" s="351"/>
      <c r="P244" s="354"/>
      <c r="Q244" s="351"/>
      <c r="R244" s="354"/>
      <c r="S244" s="332"/>
      <c r="T244" s="42"/>
      <c r="U244" s="378"/>
      <c r="V244" s="116" t="s">
        <v>360</v>
      </c>
      <c r="W244" s="140"/>
      <c r="X244" s="135"/>
      <c r="Y244" s="136"/>
      <c r="Z244" s="136"/>
      <c r="AA244" s="136"/>
      <c r="AB244" s="136"/>
      <c r="AC244" s="137" t="str">
        <f t="shared" ref="AC244" si="242" xml:space="preserve">
IF(U241="No","",
IF(AND(U241="No",Y244="",Z244="",AA244="",AB244=""),"",
IF(AND(U241="Sí",$W244&lt;&gt;"",COUNTA(X244:AB244)&lt;5),"Falta Valorar Control",
IF(AND(U241="Sí",$W244="",COUNTA(X244:AB244)=5),"Falta Valorar Control",
IF(AND(U241="Sí",$W244="",COUNTA(X244:AB244)&gt;=3),"Falta Valorar Control",
IF(AND(U241="No",W244=""),"",
IF(AND(U241="Sí",Y244="Sí",Z244="Sí",AA244="Sí",AB244="Sí"),"SUFICIENTE",
IF(AND(U241="Sí",Y244="No"),"DEFICIENTE",
IF(AND(U241="Sí",Z244="No"),"DEFICIENTE",
IF(AND(U241="Sí",AA244="No"),"DEFICIENTE",
IF(AND(U241="Sí",AB244="No"),"DEFICIENTE",
"")))))))))))</f>
        <v/>
      </c>
      <c r="AD244" s="382"/>
      <c r="AF244" s="351"/>
      <c r="AG244" s="354"/>
      <c r="AH244" s="351"/>
      <c r="AI244" s="354"/>
      <c r="AJ244" s="332"/>
    </row>
    <row r="245" spans="1:36" ht="12" customHeight="1" thickBot="1">
      <c r="A245" s="365"/>
      <c r="B245" s="368"/>
      <c r="C245" s="368"/>
      <c r="D245" s="371"/>
      <c r="E245" s="391"/>
      <c r="F245" s="397"/>
      <c r="G245" s="375"/>
      <c r="H245"/>
      <c r="I245" s="386"/>
      <c r="J245" s="339"/>
      <c r="K245" s="341"/>
      <c r="L245" s="144"/>
      <c r="M245" s="394"/>
      <c r="N245" s="80"/>
      <c r="O245" s="351"/>
      <c r="P245" s="354"/>
      <c r="Q245" s="351"/>
      <c r="R245" s="354"/>
      <c r="S245" s="332"/>
      <c r="T245" s="42"/>
      <c r="U245" s="379"/>
      <c r="V245" s="117" t="s">
        <v>361</v>
      </c>
      <c r="W245" s="148"/>
      <c r="X245" s="138"/>
      <c r="Y245" s="139"/>
      <c r="Z245" s="139"/>
      <c r="AA245" s="139"/>
      <c r="AB245" s="139"/>
      <c r="AC245" s="137" t="str">
        <f t="shared" ref="AC245" si="243" xml:space="preserve">
IF(U241="No","",
IF(AND(U241="No",Y245="",Z245="",AA245="",AB245=""),"",
IF(AND(U241="Sí",$W245&lt;&gt;"",COUNTA(X245:AB245)&lt;5),"Falta Valorar Control",
IF(AND(U241="Sí",$W245="",COUNTA(X245:AB245)=5),"Falta Valorar Control",
IF(AND(U241="Sí",$W245="",COUNTA(X245:AB245)&gt;=3),"Falta Valorar Control",
IF(AND(U241="No",W245=""),"",
IF(AND(U241="Sí",Y245="Sí",Z245="Sí",AA245="Sí",AB245="Sí"),"SUFICIENTE",
IF(AND(U241="Sí",Y245="No"),"DEFICIENTE",
IF(AND(U241="Sí",Z245="No"),"DEFICIENTE",
IF(AND(U241="Sí",AA245="No"),"DEFICIENTE",
IF(AND(U241="Sí",AB245="No"),"DEFICIENTE",
"")))))))))))</f>
        <v/>
      </c>
      <c r="AD245" s="382"/>
      <c r="AF245" s="351"/>
      <c r="AG245" s="354"/>
      <c r="AH245" s="351"/>
      <c r="AI245" s="354"/>
      <c r="AJ245" s="332"/>
    </row>
    <row r="246" spans="1:36" ht="12" customHeight="1">
      <c r="A246" s="365"/>
      <c r="B246" s="368"/>
      <c r="C246" s="368"/>
      <c r="D246" s="371"/>
      <c r="E246" s="391"/>
      <c r="F246" s="397"/>
      <c r="G246" s="375"/>
      <c r="H246"/>
      <c r="I246" s="384"/>
      <c r="J246" s="342"/>
      <c r="K246" s="343"/>
      <c r="L246" s="144"/>
      <c r="M246" s="394"/>
      <c r="N246" s="80"/>
      <c r="O246" s="351"/>
      <c r="P246" s="354"/>
      <c r="Q246" s="351"/>
      <c r="R246" s="354"/>
      <c r="S246" s="332"/>
      <c r="T246" s="42"/>
      <c r="U246" s="377"/>
      <c r="V246" s="115" t="s">
        <v>362</v>
      </c>
      <c r="W246" s="141"/>
      <c r="X246" s="133"/>
      <c r="Y246" s="134"/>
      <c r="Z246" s="134"/>
      <c r="AA246" s="134"/>
      <c r="AB246" s="134"/>
      <c r="AC246" s="118" t="str">
        <f t="shared" ref="AC246" si="244" xml:space="preserve">
IF(U246="No","",
IF(AND(U246="No",Y246="",Z246="",AA246="",AB246=""),"",
IF(AND(U246="Sí",$W246=""),"Falta Valorar Control",
IF(AND(U246="Sí",$W246&lt;&gt;"",COUNTA(X246:AB246)&lt;5),"Falta Valorar Control",
IF(AND(U246="No",W246=""),"",
IF(AND(U246="Sí",Y246="Sí",Z246="Sí",AA246="Sí",AB246="Sí"),"SUFICIENTE",
IF(AND(U246="Sí",Y246="No"),"DEFICIENTE",
IF(AND(U246="Sí",Z246="No"),"DEFICIENTE",
IF(AND(U246="Sí",AA246="No"),"DEFICIENTE",
IF(AND(U246="Sí",AB246="No"),"DEFICIENTE",
""))))))))))</f>
        <v/>
      </c>
      <c r="AD246" s="382"/>
      <c r="AF246" s="351"/>
      <c r="AG246" s="354"/>
      <c r="AH246" s="351"/>
      <c r="AI246" s="354"/>
      <c r="AJ246" s="332"/>
    </row>
    <row r="247" spans="1:36" ht="12" customHeight="1">
      <c r="A247" s="365"/>
      <c r="B247" s="368"/>
      <c r="C247" s="368"/>
      <c r="D247" s="371"/>
      <c r="E247" s="391"/>
      <c r="F247" s="397"/>
      <c r="G247" s="375"/>
      <c r="H247"/>
      <c r="I247" s="385"/>
      <c r="J247" s="338"/>
      <c r="K247" s="340"/>
      <c r="L247" s="144"/>
      <c r="M247" s="394"/>
      <c r="N247" s="80"/>
      <c r="O247" s="351"/>
      <c r="P247" s="354"/>
      <c r="Q247" s="351"/>
      <c r="R247" s="354"/>
      <c r="S247" s="332"/>
      <c r="T247" s="42"/>
      <c r="U247" s="378"/>
      <c r="V247" s="116" t="s">
        <v>363</v>
      </c>
      <c r="W247" s="140"/>
      <c r="X247" s="135"/>
      <c r="Y247" s="136"/>
      <c r="Z247" s="136"/>
      <c r="AA247" s="136"/>
      <c r="AB247" s="136"/>
      <c r="AC247" s="137" t="str">
        <f t="shared" ref="AC247" si="245" xml:space="preserve">
IF(U246="No","",
IF(AND(U246="No",Y247="",Z247="",AA247="",AB247=""),"",
IF(AND(U246="Sí",$W247&lt;&gt;"",COUNTA(X247:AB247)&lt;5),"Falta Valorar Control",
IF(AND(U246="Sí",$W247="",COUNTA(X247:AB247)=5),"Falta Valorar Control",
IF(AND(U246="Sí",$W247="",COUNTA(X247:AB247)&gt;=3),"Falta Valorar Control",
IF(AND(U246="No",W247=""),"",
IF(AND(U246="Sí",Y247="Sí",Z247="Sí",AA247="Sí",AB247="Sí"),"SUFICIENTE",
IF(AND(U246="Sí",Y247="No"),"DEFICIENTE",
IF(AND(U246="Sí",Z247="No"),"DEFICIENTE",
IF(AND(U246="Sí",AA247="No"),"DEFICIENTE",
IF(AND(U246="Sí",AB247="No"),"DEFICIENTE",
"")))))))))))</f>
        <v/>
      </c>
      <c r="AD247" s="382"/>
      <c r="AF247" s="351"/>
      <c r="AG247" s="354"/>
      <c r="AH247" s="351"/>
      <c r="AI247" s="354"/>
      <c r="AJ247" s="332"/>
    </row>
    <row r="248" spans="1:36" ht="12" customHeight="1">
      <c r="A248" s="365"/>
      <c r="B248" s="368"/>
      <c r="C248" s="368"/>
      <c r="D248" s="371"/>
      <c r="E248" s="391"/>
      <c r="F248" s="397"/>
      <c r="G248" s="375"/>
      <c r="H248"/>
      <c r="I248" s="385"/>
      <c r="J248" s="338"/>
      <c r="K248" s="340"/>
      <c r="L248" s="144"/>
      <c r="M248" s="394"/>
      <c r="N248" s="80"/>
      <c r="O248" s="351"/>
      <c r="P248" s="354"/>
      <c r="Q248" s="351"/>
      <c r="R248" s="354"/>
      <c r="S248" s="332"/>
      <c r="T248" s="42"/>
      <c r="U248" s="378"/>
      <c r="V248" s="116" t="s">
        <v>364</v>
      </c>
      <c r="W248" s="140"/>
      <c r="X248" s="135"/>
      <c r="Y248" s="136"/>
      <c r="Z248" s="136"/>
      <c r="AA248" s="136"/>
      <c r="AB248" s="136"/>
      <c r="AC248" s="137" t="str">
        <f t="shared" ref="AC248" si="246" xml:space="preserve">
IF(U246="No","",
IF(AND(U246="No",Y248="",Z248="",AA248="",AB248=""),"",
IF(AND(U246="Sí",$W248&lt;&gt;"",COUNTA(X248:AB248)&lt;5),"Falta Valorar Control",
IF(AND(U246="Sí",$W248="",COUNTA(X248:AB248)=5),"Falta Valorar Control",
IF(AND(U246="Sí",$W248="",COUNTA(X248:AB248)&gt;=3),"Falta Valorar Control",
IF(AND(U246="No",W248=""),"",
IF(AND(U246="Sí",Y248="Sí",Z248="Sí",AA248="Sí",AB248="Sí"),"SUFICIENTE",
IF(AND(U246="Sí",Y248="No"),"DEFICIENTE",
IF(AND(U246="Sí",Z248="No"),"DEFICIENTE",
IF(AND(U246="Sí",AA248="No"),"DEFICIENTE",
IF(AND(U246="Sí",AB248="No"),"DEFICIENTE",
"")))))))))))</f>
        <v/>
      </c>
      <c r="AD248" s="382"/>
      <c r="AF248" s="351"/>
      <c r="AG248" s="354"/>
      <c r="AH248" s="351"/>
      <c r="AI248" s="354"/>
      <c r="AJ248" s="332"/>
    </row>
    <row r="249" spans="1:36" ht="12" customHeight="1">
      <c r="A249" s="365"/>
      <c r="B249" s="368"/>
      <c r="C249" s="368"/>
      <c r="D249" s="371"/>
      <c r="E249" s="391"/>
      <c r="F249" s="397"/>
      <c r="G249" s="375"/>
      <c r="H249"/>
      <c r="I249" s="385"/>
      <c r="J249" s="338"/>
      <c r="K249" s="340"/>
      <c r="L249" s="144"/>
      <c r="M249" s="394"/>
      <c r="N249" s="80"/>
      <c r="O249" s="351"/>
      <c r="P249" s="354"/>
      <c r="Q249" s="351"/>
      <c r="R249" s="354"/>
      <c r="S249" s="332"/>
      <c r="T249" s="42"/>
      <c r="U249" s="378"/>
      <c r="V249" s="116" t="s">
        <v>365</v>
      </c>
      <c r="W249" s="140"/>
      <c r="X249" s="135"/>
      <c r="Y249" s="136"/>
      <c r="Z249" s="136"/>
      <c r="AA249" s="136"/>
      <c r="AB249" s="136"/>
      <c r="AC249" s="137" t="str">
        <f t="shared" ref="AC249" si="247" xml:space="preserve">
IF(U246="No","",
IF(AND(U246="No",Y249="",Z249="",AA249="",AB249=""),"",
IF(AND(U246="Sí",$W249&lt;&gt;"",COUNTA(X249:AB249)&lt;5),"Falta Valorar Control",
IF(AND(U246="Sí",$W249="",COUNTA(X249:AB249)=5),"Falta Valorar Control",
IF(AND(U246="Sí",$W249="",COUNTA(X249:AB249)&gt;=3),"Falta Valorar Control",
IF(AND(U246="No",W249=""),"",
IF(AND(U246="Sí",Y249="Sí",Z249="Sí",AA249="Sí",AB249="Sí"),"SUFICIENTE",
IF(AND(U246="Sí",Y249="No"),"DEFICIENTE",
IF(AND(U246="Sí",Z249="No"),"DEFICIENTE",
IF(AND(U246="Sí",AA249="No"),"DEFICIENTE",
IF(AND(U246="Sí",AB249="No"),"DEFICIENTE",
"")))))))))))</f>
        <v/>
      </c>
      <c r="AD249" s="382"/>
      <c r="AF249" s="351"/>
      <c r="AG249" s="354"/>
      <c r="AH249" s="351"/>
      <c r="AI249" s="354"/>
      <c r="AJ249" s="332"/>
    </row>
    <row r="250" spans="1:36" ht="12" customHeight="1" thickBot="1">
      <c r="A250" s="365"/>
      <c r="B250" s="368"/>
      <c r="C250" s="368"/>
      <c r="D250" s="371"/>
      <c r="E250" s="391"/>
      <c r="F250" s="397"/>
      <c r="G250" s="375"/>
      <c r="H250"/>
      <c r="I250" s="386"/>
      <c r="J250" s="339"/>
      <c r="K250" s="341"/>
      <c r="L250" s="144"/>
      <c r="M250" s="394"/>
      <c r="N250" s="80"/>
      <c r="O250" s="351"/>
      <c r="P250" s="354"/>
      <c r="Q250" s="351"/>
      <c r="R250" s="354"/>
      <c r="S250" s="332"/>
      <c r="T250" s="42"/>
      <c r="U250" s="379"/>
      <c r="V250" s="117" t="s">
        <v>366</v>
      </c>
      <c r="W250" s="148"/>
      <c r="X250" s="138"/>
      <c r="Y250" s="139"/>
      <c r="Z250" s="139"/>
      <c r="AA250" s="139"/>
      <c r="AB250" s="139"/>
      <c r="AC250" s="137" t="str">
        <f t="shared" ref="AC250" si="248" xml:space="preserve">
IF(U246="No","",
IF(AND(U246="No",Y250="",Z250="",AA250="",AB250=""),"",
IF(AND(U246="Sí",$W250&lt;&gt;"",COUNTA(X250:AB250)&lt;5),"Falta Valorar Control",
IF(AND(U246="Sí",$W250="",COUNTA(X250:AB250)=5),"Falta Valorar Control",
IF(AND(U246="Sí",$W250="",COUNTA(X250:AB250)&gt;=3),"Falta Valorar Control",
IF(AND(U246="No",W250=""),"",
IF(AND(U246="Sí",Y250="Sí",Z250="Sí",AA250="Sí",AB250="Sí"),"SUFICIENTE",
IF(AND(U246="Sí",Y250="No"),"DEFICIENTE",
IF(AND(U246="Sí",Z250="No"),"DEFICIENTE",
IF(AND(U246="Sí",AA250="No"),"DEFICIENTE",
IF(AND(U246="Sí",AB250="No"),"DEFICIENTE",
"")))))))))))</f>
        <v/>
      </c>
      <c r="AD250" s="382"/>
      <c r="AF250" s="351"/>
      <c r="AG250" s="354"/>
      <c r="AH250" s="351"/>
      <c r="AI250" s="354"/>
      <c r="AJ250" s="332"/>
    </row>
    <row r="251" spans="1:36" ht="12" customHeight="1">
      <c r="A251" s="365"/>
      <c r="B251" s="368"/>
      <c r="C251" s="368"/>
      <c r="D251" s="371"/>
      <c r="E251" s="391"/>
      <c r="F251" s="397"/>
      <c r="G251" s="375"/>
      <c r="H251"/>
      <c r="I251" s="384"/>
      <c r="J251" s="342"/>
      <c r="K251" s="343"/>
      <c r="L251" s="144"/>
      <c r="M251" s="394"/>
      <c r="O251" s="351"/>
      <c r="P251" s="354"/>
      <c r="Q251" s="351"/>
      <c r="R251" s="354"/>
      <c r="S251" s="332"/>
      <c r="T251" s="42"/>
      <c r="U251" s="377"/>
      <c r="V251" s="115" t="s">
        <v>367</v>
      </c>
      <c r="W251" s="141"/>
      <c r="X251" s="133"/>
      <c r="Y251" s="134"/>
      <c r="Z251" s="134"/>
      <c r="AA251" s="134"/>
      <c r="AB251" s="134"/>
      <c r="AC251" s="118" t="str">
        <f t="shared" ref="AC251" si="249" xml:space="preserve">
IF(U251="No","",
IF(AND(U251="No",Y251="",Z251="",AA251="",AB251=""),"",
IF(AND(U251="Sí",$W251=""),"Falta Valorar Control",
IF(AND(U251="Sí",$W251&lt;&gt;"",COUNTA(X251:AB251)&lt;5),"Falta Valorar Control",
IF(AND(U251="No",W251=""),"",
IF(AND(U251="Sí",Y251="Sí",Z251="Sí",AA251="Sí",AB251="Sí"),"SUFICIENTE",
IF(AND(U251="Sí",Y251="No"),"DEFICIENTE",
IF(AND(U251="Sí",Z251="No"),"DEFICIENTE",
IF(AND(U251="Sí",AA251="No"),"DEFICIENTE",
IF(AND(U251="Sí",AB251="No"),"DEFICIENTE",
""))))))))))</f>
        <v/>
      </c>
      <c r="AD251" s="382"/>
      <c r="AF251" s="351"/>
      <c r="AG251" s="354"/>
      <c r="AH251" s="351"/>
      <c r="AI251" s="354"/>
      <c r="AJ251" s="332"/>
    </row>
    <row r="252" spans="1:36" ht="12" customHeight="1">
      <c r="A252" s="365"/>
      <c r="B252" s="368"/>
      <c r="C252" s="368"/>
      <c r="D252" s="371"/>
      <c r="E252" s="391"/>
      <c r="F252" s="397"/>
      <c r="G252" s="375"/>
      <c r="H252"/>
      <c r="I252" s="385"/>
      <c r="J252" s="338"/>
      <c r="K252" s="340"/>
      <c r="L252" s="144"/>
      <c r="M252" s="394"/>
      <c r="N252" s="80"/>
      <c r="O252" s="351"/>
      <c r="P252" s="354"/>
      <c r="Q252" s="351"/>
      <c r="R252" s="354"/>
      <c r="S252" s="332"/>
      <c r="T252" s="42"/>
      <c r="U252" s="378"/>
      <c r="V252" s="116" t="s">
        <v>368</v>
      </c>
      <c r="W252" s="140"/>
      <c r="X252" s="135"/>
      <c r="Y252" s="136"/>
      <c r="Z252" s="136"/>
      <c r="AA252" s="136"/>
      <c r="AB252" s="136"/>
      <c r="AC252" s="137" t="str">
        <f t="shared" ref="AC252" si="250" xml:space="preserve">
IF(U251="No","",
IF(AND(U251="No",Y252="",Z252="",AA252="",AB252=""),"",
IF(AND(U251="Sí",$W252&lt;&gt;"",COUNTA(X252:AB252)&lt;5),"Falta Valorar Control",
IF(AND(U251="Sí",$W252="",COUNTA(X252:AB252)=5),"Falta Valorar Control",
IF(AND(U251="Sí",$W252="",COUNTA(X252:AB252)&gt;=3),"Falta Valorar Control",
IF(AND(U251="No",W252=""),"",
IF(AND(U251="Sí",Y252="Sí",Z252="Sí",AA252="Sí",AB252="Sí"),"SUFICIENTE",
IF(AND(U251="Sí",Y252="No"),"DEFICIENTE",
IF(AND(U251="Sí",Z252="No"),"DEFICIENTE",
IF(AND(U251="Sí",AA252="No"),"DEFICIENTE",
IF(AND(U251="Sí",AB252="No"),"DEFICIENTE",
"")))))))))))</f>
        <v/>
      </c>
      <c r="AD252" s="382"/>
      <c r="AF252" s="351"/>
      <c r="AG252" s="354"/>
      <c r="AH252" s="351"/>
      <c r="AI252" s="354"/>
      <c r="AJ252" s="332"/>
    </row>
    <row r="253" spans="1:36" ht="12" customHeight="1">
      <c r="A253" s="365"/>
      <c r="B253" s="368"/>
      <c r="C253" s="368"/>
      <c r="D253" s="371"/>
      <c r="E253" s="391"/>
      <c r="F253" s="397"/>
      <c r="G253" s="375"/>
      <c r="H253"/>
      <c r="I253" s="385"/>
      <c r="J253" s="338"/>
      <c r="K253" s="340"/>
      <c r="L253" s="144"/>
      <c r="M253" s="394"/>
      <c r="N253" s="80"/>
      <c r="O253" s="351"/>
      <c r="P253" s="354"/>
      <c r="Q253" s="351"/>
      <c r="R253" s="354"/>
      <c r="S253" s="332"/>
      <c r="T253" s="42"/>
      <c r="U253" s="378"/>
      <c r="V253" s="116" t="s">
        <v>369</v>
      </c>
      <c r="W253" s="140"/>
      <c r="X253" s="135"/>
      <c r="Y253" s="136"/>
      <c r="Z253" s="136"/>
      <c r="AA253" s="136"/>
      <c r="AB253" s="136"/>
      <c r="AC253" s="137" t="str">
        <f t="shared" ref="AC253" si="251" xml:space="preserve">
IF(U251="No","",
IF(AND(U251="No",Y253="",Z253="",AA253="",AB253=""),"",
IF(AND(U251="Sí",$W253&lt;&gt;"",COUNTA(X253:AB253)&lt;5),"Falta Valorar Control",
IF(AND(U251="Sí",$W253="",COUNTA(X253:AB253)=5),"Falta Valorar Control",
IF(AND(U251="Sí",$W253="",COUNTA(X253:AB253)&gt;=3),"Falta Valorar Control",
IF(AND(U251="No",W253=""),"",
IF(AND(U251="Sí",Y253="Sí",Z253="Sí",AA253="Sí",AB253="Sí"),"SUFICIENTE",
IF(AND(U251="Sí",Y253="No"),"DEFICIENTE",
IF(AND(U251="Sí",Z253="No"),"DEFICIENTE",
IF(AND(U251="Sí",AA253="No"),"DEFICIENTE",
IF(AND(U251="Sí",AB253="No"),"DEFICIENTE",
"")))))))))))</f>
        <v/>
      </c>
      <c r="AD253" s="382"/>
      <c r="AF253" s="351"/>
      <c r="AG253" s="354"/>
      <c r="AH253" s="351"/>
      <c r="AI253" s="354"/>
      <c r="AJ253" s="332"/>
    </row>
    <row r="254" spans="1:36" ht="12" customHeight="1">
      <c r="A254" s="365"/>
      <c r="B254" s="368"/>
      <c r="C254" s="368"/>
      <c r="D254" s="371"/>
      <c r="E254" s="391"/>
      <c r="F254" s="397"/>
      <c r="G254" s="375"/>
      <c r="H254"/>
      <c r="I254" s="385"/>
      <c r="J254" s="338"/>
      <c r="K254" s="340"/>
      <c r="L254" s="144"/>
      <c r="M254" s="394"/>
      <c r="N254" s="80"/>
      <c r="O254" s="351"/>
      <c r="P254" s="354"/>
      <c r="Q254" s="351"/>
      <c r="R254" s="354"/>
      <c r="S254" s="332"/>
      <c r="T254" s="42"/>
      <c r="U254" s="378"/>
      <c r="V254" s="116" t="s">
        <v>370</v>
      </c>
      <c r="W254" s="140"/>
      <c r="X254" s="135"/>
      <c r="Y254" s="136"/>
      <c r="Z254" s="136"/>
      <c r="AA254" s="136"/>
      <c r="AB254" s="136"/>
      <c r="AC254" s="137" t="str">
        <f t="shared" ref="AC254" si="252" xml:space="preserve">
IF(U251="No","",
IF(AND(U251="No",Y254="",Z254="",AA254="",AB254=""),"",
IF(AND(U251="Sí",$W254&lt;&gt;"",COUNTA(X254:AB254)&lt;5),"Falta Valorar Control",
IF(AND(U251="Sí",$W254="",COUNTA(X254:AB254)=5),"Falta Valorar Control",
IF(AND(U251="Sí",$W254="",COUNTA(X254:AB254)&gt;=3),"Falta Valorar Control",
IF(AND(U251="No",W254=""),"",
IF(AND(U251="Sí",Y254="Sí",Z254="Sí",AA254="Sí",AB254="Sí"),"SUFICIENTE",
IF(AND(U251="Sí",Y254="No"),"DEFICIENTE",
IF(AND(U251="Sí",Z254="No"),"DEFICIENTE",
IF(AND(U251="Sí",AA254="No"),"DEFICIENTE",
IF(AND(U251="Sí",AB254="No"),"DEFICIENTE",
"")))))))))))</f>
        <v/>
      </c>
      <c r="AD254" s="382"/>
      <c r="AF254" s="351"/>
      <c r="AG254" s="354"/>
      <c r="AH254" s="351"/>
      <c r="AI254" s="354"/>
      <c r="AJ254" s="332"/>
    </row>
    <row r="255" spans="1:36" ht="12" customHeight="1" thickBot="1">
      <c r="A255" s="366"/>
      <c r="B255" s="369"/>
      <c r="C255" s="369"/>
      <c r="D255" s="372"/>
      <c r="E255" s="392"/>
      <c r="F255" s="398"/>
      <c r="G255" s="376"/>
      <c r="H255"/>
      <c r="I255" s="387"/>
      <c r="J255" s="344"/>
      <c r="K255" s="345"/>
      <c r="L255" s="144"/>
      <c r="M255" s="395"/>
      <c r="N255" s="80"/>
      <c r="O255" s="352"/>
      <c r="P255" s="355"/>
      <c r="Q255" s="352"/>
      <c r="R255" s="355"/>
      <c r="S255" s="333"/>
      <c r="T255" s="42"/>
      <c r="U255" s="380"/>
      <c r="V255" s="149" t="s">
        <v>371</v>
      </c>
      <c r="W255" s="150"/>
      <c r="X255" s="151"/>
      <c r="Y255" s="152"/>
      <c r="Z255" s="152"/>
      <c r="AA255" s="152"/>
      <c r="AB255" s="152"/>
      <c r="AC255" s="153" t="str">
        <f t="shared" ref="AC255" si="253" xml:space="preserve">
IF(U251="No","",
IF(AND(U251="No",Y255="",Z255="",AA255="",AB255=""),"",
IF(AND(U251="Sí",$W255&lt;&gt;"",COUNTA(X255:AB255)&lt;5),"Falta Valorar Control",
IF(AND(U251="Sí",$W255="",COUNTA(X255:AB255)=5),"Falta Valorar Control",
IF(AND(U251="Sí",$W255="",COUNTA(X255:AB255)&gt;=3),"Falta Valorar Control",
IF(AND(U251="No",W255=""),"",
IF(AND(U251="Sí",Y255="Sí",Z255="Sí",AA255="Sí",AB255="Sí"),"SUFICIENTE",
IF(AND(U251="Sí",Y255="No"),"DEFICIENTE",
IF(AND(U251="Sí",Z255="No"),"DEFICIENTE",
IF(AND(U251="Sí",AA255="No"),"DEFICIENTE",
IF(AND(U251="Sí",AB255="No"),"DEFICIENTE",
"")))))))))))</f>
        <v/>
      </c>
      <c r="AD255" s="383"/>
      <c r="AF255" s="352"/>
      <c r="AG255" s="355"/>
      <c r="AH255" s="352"/>
      <c r="AI255" s="355"/>
      <c r="AJ255" s="333"/>
    </row>
    <row r="256" spans="1:36" ht="12" customHeight="1" thickTop="1">
      <c r="A256" s="364" t="s">
        <v>81</v>
      </c>
      <c r="B256" s="388"/>
      <c r="C256" s="388"/>
      <c r="D256" s="389"/>
      <c r="E256" s="390"/>
      <c r="F256" s="396"/>
      <c r="G256" s="399"/>
      <c r="H256"/>
      <c r="I256" s="400"/>
      <c r="J256" s="401"/>
      <c r="K256" s="402"/>
      <c r="L256" s="144"/>
      <c r="M256" s="393"/>
      <c r="N256" s="80"/>
      <c r="O256" s="350"/>
      <c r="P256" s="353" t="str">
        <f t="shared" ref="P256" si="254">IF(O256="","",IF(O256&lt;3,"Remota",IF(O256&lt;5,"Inusual",IF(O256&lt;7,"Probable",IF(O256&lt;9,"Muy Probable","Recurrente")))))</f>
        <v/>
      </c>
      <c r="Q256" s="350"/>
      <c r="R256" s="353" t="str">
        <f t="shared" ref="R256" si="255">IF(Q256="","",IF(Q256&lt;3,"Menor",IF(Q256&lt;5,"Bajo",IF(Q256&lt;7,"Moderado",IF(Q256&lt;9,"Grave","Catastrófico")))))</f>
        <v/>
      </c>
      <c r="S256" s="331" t="str">
        <f t="shared" ref="S256" si="256">IF(O256="","Aun no se determina",IF(AND(O256&lt;=5,Q256&lt;=5),"Controlado",
IF(AND(O256&gt;5,Q256&lt;=5),"Atención Periódica",
IF(AND(O256&lt;=5,Q256&gt;5),"Seguimiento",
IF(AND(O256&gt;=5,Q256&gt;=5),"Atención Inmediata",
0)))))</f>
        <v>Aun no se determina</v>
      </c>
      <c r="T256" s="42"/>
      <c r="U256" s="377"/>
      <c r="V256" s="115" t="s">
        <v>372</v>
      </c>
      <c r="W256" s="141"/>
      <c r="X256" s="133"/>
      <c r="Y256" s="134"/>
      <c r="Z256" s="134"/>
      <c r="AA256" s="134"/>
      <c r="AB256" s="134"/>
      <c r="AC256" s="118" t="str">
        <f t="shared" ref="AC256" si="257" xml:space="preserve">
IF(U256="No","",
IF(AND(U256="No",Y256="",Z256="",AA256="",AB256=""),"",
IF(AND(U256="Sí",$W256=""),"Falta Valorar Control",
IF(AND(U256="Sí",$W256&lt;&gt;"",COUNTA(X256:AB256)&lt;5),"Falta Valorar Control",
IF(AND(U256="No",W256=""),"",
IF(AND(U256="Sí",Y256="Sí",Z256="Sí",AA256="Sí",AB256="Sí"),"SUFICIENTE",
IF(AND(U256="Sí",Y256="No"),"DEFICIENTE",
IF(AND(U256="Sí",Z256="No"),"DEFICIENTE",
IF(AND(U256="Sí",AA256="No"),"DEFICIENTE",
IF(AND(U256="Sí",AB256="No"),"DEFICIENTE",
""))))))))))</f>
        <v/>
      </c>
      <c r="AD256" s="381" t="str">
        <f t="shared" ref="AD256" si="258" xml:space="preserve">
IF(AND(U256="",U261="",U266="",U271="",U276=""),"Favor de indicar si existen controles",
IF(COUNTIF(AC256:AC280,"Falta Valorar Control")&gt;=1,"Falta Describir o Valorar Control :)",
IF(OR(U256="No",U261="No",U266="No",U271="No",U276="No"),"DEFICIENTE",
IF(
COUNTIFS(AC256:AC280,"SUFICIENTE")/
(COUNTA(W256:W280)-(IF(U271="",COUNTA(W271:W275),0)+IF(U276="",COUNTA(W276:W280),0)+IF(U266="",COUNTA(W266:W270),0)+IF(U261="",COUNTA(W261:W265),0)+IF(U256="",COUNTA(W256:W260),0)))
=1,"SUFICIENTE",
IF(OR(AC256="Falta Valorar Control",AC261="Falta Valorar Control",AC266="Falta Valorar Control",AC271="Falta Valorar Control",AC276="Falta Valorar Control"),"Falta Describir o Valorar Control",
"DEFICIENTE")))))</f>
        <v>Favor de indicar si existen controles</v>
      </c>
      <c r="AE256" s="147" t="e">
        <f t="shared" ref="AE256" si="259">COUNTIFS(AC256:AC280,"SUFICIENTE")/
(COUNTA(W256:W280)-(IF(U271="",COUNTA(W271:W275),0)+IF(U276="",COUNTA(W276:W280),0)+IF(U266="",COUNTA(W266:W270),0)+IF(U261="",COUNTA(W261:W265),0)+IF(U256="",COUNTA(W256:W260),0)))</f>
        <v>#DIV/0!</v>
      </c>
      <c r="AF256" s="350"/>
      <c r="AG256" s="353" t="str">
        <f t="shared" ref="AG256" si="260">IF(AF256="","",IF(AF256&lt;3,"Remota",IF(AF256&lt;5,"Inusual",IF(AF256&lt;7,"Probable",IF(AF256&lt;9,"Muy Probable","Recurrente")))))</f>
        <v/>
      </c>
      <c r="AH256" s="350"/>
      <c r="AI256" s="353" t="str">
        <f t="shared" ref="AI256" si="261">IF(AH256="","",IF(AH256&lt;3,"Menor",IF(AH256&lt;5,"Bajo",IF(AH256&lt;7,"Moderado",IF(AH256&lt;9,"Grave","Catastrófico")))))</f>
        <v/>
      </c>
      <c r="AJ256" s="331" t="str">
        <f t="shared" ref="AJ256" si="262">IF(AF256="","Aun no se determina",IF(AND(AF256&lt;=5,AH256&lt;=5),"Controlado",
IF(AND(AF256&gt;5,AH256&lt;=5),"Atención Periódica",
IF(AND(AF256&lt;=5,AH256&gt;5),"Seguimiento",
IF(AND(AF256&gt;=5,AH256&gt;=5),"Atención Inmediata",
0)))))</f>
        <v>Aun no se determina</v>
      </c>
    </row>
    <row r="257" spans="1:36" ht="12" customHeight="1">
      <c r="A257" s="365"/>
      <c r="B257" s="368"/>
      <c r="C257" s="368"/>
      <c r="D257" s="371"/>
      <c r="E257" s="391"/>
      <c r="F257" s="397"/>
      <c r="G257" s="375"/>
      <c r="H257"/>
      <c r="I257" s="385"/>
      <c r="J257" s="338"/>
      <c r="K257" s="340"/>
      <c r="L257" s="144"/>
      <c r="M257" s="394"/>
      <c r="N257" s="80"/>
      <c r="O257" s="351"/>
      <c r="P257" s="354"/>
      <c r="Q257" s="351"/>
      <c r="R257" s="354"/>
      <c r="S257" s="332"/>
      <c r="T257" s="42"/>
      <c r="U257" s="378"/>
      <c r="V257" s="116" t="s">
        <v>373</v>
      </c>
      <c r="W257" s="140"/>
      <c r="X257" s="135"/>
      <c r="Y257" s="136"/>
      <c r="Z257" s="136"/>
      <c r="AA257" s="136"/>
      <c r="AB257" s="136"/>
      <c r="AC257" s="137" t="str">
        <f t="shared" ref="AC257" si="263" xml:space="preserve">
IF(U256="No","",
IF(AND(U256="No",Y257="",Z257="",AA257="",AB257=""),"",
IF(AND(U256="Sí",$W257&lt;&gt;"",COUNTA(X257:AB257)&lt;5),"Falta Valorar Control",
IF(AND(U256="Sí",$W257="",COUNTA(X257:AB257)=5),"Falta Valorar Control",
IF(AND(U256="Sí",$W257="",COUNTA(X257:AB257)&gt;=3),"Falta Valorar Control",
IF(AND(U256="No",W257=""),"",
IF(AND(U256="Sí",Y257="Sí",Z257="Sí",AA257="Sí",AB257="Sí"),"SUFICIENTE",
IF(AND(U256="Sí",Y257="No"),"DEFICIENTE",
IF(AND(U256="Sí",Z257="No"),"DEFICIENTE",
IF(AND(U256="Sí",AA257="No"),"DEFICIENTE",
IF(AND(U256="Sí",AB257="No"),"DEFICIENTE",
"")))))))))))</f>
        <v/>
      </c>
      <c r="AD257" s="382"/>
      <c r="AF257" s="351"/>
      <c r="AG257" s="354"/>
      <c r="AH257" s="351"/>
      <c r="AI257" s="354"/>
      <c r="AJ257" s="332"/>
    </row>
    <row r="258" spans="1:36" ht="12" customHeight="1">
      <c r="A258" s="365"/>
      <c r="B258" s="368"/>
      <c r="C258" s="368"/>
      <c r="D258" s="371"/>
      <c r="E258" s="391"/>
      <c r="F258" s="397"/>
      <c r="G258" s="375"/>
      <c r="H258"/>
      <c r="I258" s="385"/>
      <c r="J258" s="338"/>
      <c r="K258" s="340"/>
      <c r="L258" s="144"/>
      <c r="M258" s="394"/>
      <c r="N258" s="80"/>
      <c r="O258" s="351"/>
      <c r="P258" s="354"/>
      <c r="Q258" s="351"/>
      <c r="R258" s="354"/>
      <c r="S258" s="332"/>
      <c r="T258" s="42"/>
      <c r="U258" s="378"/>
      <c r="V258" s="116" t="s">
        <v>374</v>
      </c>
      <c r="W258" s="140"/>
      <c r="X258" s="135"/>
      <c r="Y258" s="136"/>
      <c r="Z258" s="136"/>
      <c r="AA258" s="136"/>
      <c r="AB258" s="136"/>
      <c r="AC258" s="137" t="str">
        <f t="shared" ref="AC258" si="264" xml:space="preserve">
IF(U256="No","",
IF(AND(U256="No",Y258="",Z258="",AA258="",AB258=""),"",
IF(AND(U256="Sí",$W258&lt;&gt;"",COUNTA(X258:AB258)&lt;5),"Falta Valorar Control",
IF(AND(U256="Sí",$W258="",COUNTA(X258:AB258)=5),"Falta Valorar Control",
IF(AND(U256="Sí",$W258="",COUNTA(X258:AB258)&gt;=3),"Falta Valorar Control",
IF(AND(U256="No",W258=""),"",
IF(AND(U256="Sí",Y258="Sí",Z258="Sí",AA258="Sí",AB258="Sí"),"SUFICIENTE",
IF(AND(U256="Sí",Y258="No"),"DEFICIENTE",
IF(AND(U256="Sí",Z258="No"),"DEFICIENTE",
IF(AND(U256="Sí",AA258="No"),"DEFICIENTE",
IF(AND(U256="Sí",AB258="No"),"DEFICIENTE",
"")))))))))))</f>
        <v/>
      </c>
      <c r="AD258" s="382"/>
      <c r="AF258" s="351"/>
      <c r="AG258" s="354"/>
      <c r="AH258" s="351"/>
      <c r="AI258" s="354"/>
      <c r="AJ258" s="332"/>
    </row>
    <row r="259" spans="1:36" ht="12" customHeight="1">
      <c r="A259" s="365"/>
      <c r="B259" s="368"/>
      <c r="C259" s="368"/>
      <c r="D259" s="371"/>
      <c r="E259" s="391"/>
      <c r="F259" s="397"/>
      <c r="G259" s="375"/>
      <c r="H259"/>
      <c r="I259" s="385"/>
      <c r="J259" s="338"/>
      <c r="K259" s="340"/>
      <c r="L259" s="144"/>
      <c r="M259" s="394"/>
      <c r="N259" s="80"/>
      <c r="O259" s="351"/>
      <c r="P259" s="354"/>
      <c r="Q259" s="351"/>
      <c r="R259" s="354"/>
      <c r="S259" s="332"/>
      <c r="T259" s="42"/>
      <c r="U259" s="378"/>
      <c r="V259" s="116" t="s">
        <v>375</v>
      </c>
      <c r="W259" s="140"/>
      <c r="X259" s="135"/>
      <c r="Y259" s="136"/>
      <c r="Z259" s="136"/>
      <c r="AA259" s="136"/>
      <c r="AB259" s="136"/>
      <c r="AC259" s="137" t="str">
        <f t="shared" ref="AC259" si="265" xml:space="preserve">
IF(U256="No","",
IF(AND(U256="No",Y259="",Z259="",AA259="",AB259=""),"",
IF(AND(U256="Sí",$W259&lt;&gt;"",COUNTA(X259:AB259)&lt;5),"Falta Valorar Control",
IF(AND(U256="Sí",$W259="",COUNTA(X259:AB259)=5),"Falta Valorar Control",
IF(AND(U256="Sí",$W259="",COUNTA(X259:AB259)&gt;=3),"Falta Valorar Control",
IF(AND(U256="No",W259=""),"",
IF(AND(U256="Sí",Y259="Sí",Z259="Sí",AA259="Sí",AB259="Sí"),"SUFICIENTE",
IF(AND(U256="Sí",Y259="No"),"DEFICIENTE",
IF(AND(U256="Sí",Z259="No"),"DEFICIENTE",
IF(AND(U256="Sí",AA259="No"),"DEFICIENTE",
IF(AND(U256="Sí",AB259="No"),"DEFICIENTE",
"")))))))))))</f>
        <v/>
      </c>
      <c r="AD259" s="382"/>
      <c r="AF259" s="351"/>
      <c r="AG259" s="354"/>
      <c r="AH259" s="351"/>
      <c r="AI259" s="354"/>
      <c r="AJ259" s="332"/>
    </row>
    <row r="260" spans="1:36" ht="12" customHeight="1" thickBot="1">
      <c r="A260" s="365"/>
      <c r="B260" s="368"/>
      <c r="C260" s="368"/>
      <c r="D260" s="371"/>
      <c r="E260" s="391"/>
      <c r="F260" s="397"/>
      <c r="G260" s="375"/>
      <c r="H260"/>
      <c r="I260" s="386"/>
      <c r="J260" s="339"/>
      <c r="K260" s="341"/>
      <c r="L260" s="144"/>
      <c r="M260" s="394"/>
      <c r="N260" s="80"/>
      <c r="O260" s="351"/>
      <c r="P260" s="354"/>
      <c r="Q260" s="351"/>
      <c r="R260" s="354"/>
      <c r="S260" s="332"/>
      <c r="T260" s="42"/>
      <c r="U260" s="379"/>
      <c r="V260" s="117" t="s">
        <v>376</v>
      </c>
      <c r="W260" s="148"/>
      <c r="X260" s="138"/>
      <c r="Y260" s="139"/>
      <c r="Z260" s="139"/>
      <c r="AA260" s="139"/>
      <c r="AB260" s="139"/>
      <c r="AC260" s="137" t="str">
        <f t="shared" ref="AC260" si="266" xml:space="preserve">
IF(U256="No","",
IF(AND(U256="No",Y260="",Z260="",AA260="",AB260=""),"",
IF(AND(U256="Sí",$W260&lt;&gt;"",COUNTA(X260:AB260)&lt;5),"Falta Valorar Control",
IF(AND(U256="Sí",$W260="",COUNTA(X260:AB260)=5),"Falta Valorar Control",
IF(AND(U256="Sí",$W260="",COUNTA(X260:AB260)&gt;=3),"Falta Valorar Control",
IF(AND(U256="No",W260=""),"",
IF(AND(U256="Sí",Y260="Sí",Z260="Sí",AA260="Sí",AB260="Sí"),"SUFICIENTE",
IF(AND(U256="Sí",Y260="No"),"DEFICIENTE",
IF(AND(U256="Sí",Z260="No"),"DEFICIENTE",
IF(AND(U256="Sí",AA260="No"),"DEFICIENTE",
IF(AND(U256="Sí",AB260="No"),"DEFICIENTE",
"")))))))))))</f>
        <v/>
      </c>
      <c r="AD260" s="382"/>
      <c r="AF260" s="351"/>
      <c r="AG260" s="354"/>
      <c r="AH260" s="351"/>
      <c r="AI260" s="354"/>
      <c r="AJ260" s="332"/>
    </row>
    <row r="261" spans="1:36" ht="12" customHeight="1">
      <c r="A261" s="365"/>
      <c r="B261" s="368"/>
      <c r="C261" s="368"/>
      <c r="D261" s="371"/>
      <c r="E261" s="391"/>
      <c r="F261" s="397"/>
      <c r="G261" s="375"/>
      <c r="H261"/>
      <c r="I261" s="384"/>
      <c r="J261" s="342"/>
      <c r="K261" s="343"/>
      <c r="L261" s="144"/>
      <c r="M261" s="394"/>
      <c r="N261" s="80"/>
      <c r="O261" s="351"/>
      <c r="P261" s="354"/>
      <c r="Q261" s="351"/>
      <c r="R261" s="354"/>
      <c r="S261" s="332"/>
      <c r="T261" s="42"/>
      <c r="U261" s="377"/>
      <c r="V261" s="115" t="s">
        <v>377</v>
      </c>
      <c r="W261" s="141"/>
      <c r="X261" s="133"/>
      <c r="Y261" s="134"/>
      <c r="Z261" s="134"/>
      <c r="AA261" s="134"/>
      <c r="AB261" s="134"/>
      <c r="AC261" s="118" t="str">
        <f t="shared" ref="AC261" si="267" xml:space="preserve">
IF(U261="No","",
IF(AND(U261="No",Y261="",Z261="",AA261="",AB261=""),"",
IF(AND(U261="Sí",$W261=""),"Falta Valorar Control",
IF(AND(U261="Sí",$W261&lt;&gt;"",COUNTA(X261:AB261)&lt;5),"Falta Valorar Control",
IF(AND(U261="No",W261=""),"",
IF(AND(U261="Sí",Y261="Sí",Z261="Sí",AA261="Sí",AB261="Sí"),"SUFICIENTE",
IF(AND(U261="Sí",Y261="No"),"DEFICIENTE",
IF(AND(U261="Sí",Z261="No"),"DEFICIENTE",
IF(AND(U261="Sí",AA261="No"),"DEFICIENTE",
IF(AND(U261="Sí",AB261="No"),"DEFICIENTE",
""))))))))))</f>
        <v/>
      </c>
      <c r="AD261" s="382"/>
      <c r="AF261" s="351"/>
      <c r="AG261" s="354"/>
      <c r="AH261" s="351"/>
      <c r="AI261" s="354"/>
      <c r="AJ261" s="332"/>
    </row>
    <row r="262" spans="1:36" ht="12" customHeight="1">
      <c r="A262" s="365"/>
      <c r="B262" s="368"/>
      <c r="C262" s="368"/>
      <c r="D262" s="371"/>
      <c r="E262" s="391"/>
      <c r="F262" s="397"/>
      <c r="G262" s="375"/>
      <c r="H262"/>
      <c r="I262" s="385"/>
      <c r="J262" s="338"/>
      <c r="K262" s="340"/>
      <c r="L262" s="144"/>
      <c r="M262" s="394"/>
      <c r="N262" s="80"/>
      <c r="O262" s="351"/>
      <c r="P262" s="354"/>
      <c r="Q262" s="351"/>
      <c r="R262" s="354"/>
      <c r="S262" s="332"/>
      <c r="T262" s="42"/>
      <c r="U262" s="378"/>
      <c r="V262" s="116" t="s">
        <v>378</v>
      </c>
      <c r="W262" s="140"/>
      <c r="X262" s="135"/>
      <c r="Y262" s="136"/>
      <c r="Z262" s="136"/>
      <c r="AA262" s="136"/>
      <c r="AB262" s="136"/>
      <c r="AC262" s="137" t="str">
        <f t="shared" ref="AC262" si="268" xml:space="preserve">
IF(U261="No","",
IF(AND(U261="No",Y262="",Z262="",AA262="",AB262=""),"",
IF(AND(U261="Sí",$W262&lt;&gt;"",COUNTA(X262:AB262)&lt;5),"Falta Valorar Control",
IF(AND(U261="Sí",$W262="",COUNTA(X262:AB262)=5),"Falta Valorar Control",
IF(AND(U261="Sí",$W262="",COUNTA(X262:AB262)&gt;=3),"Falta Valorar Control",
IF(AND(U261="No",W262=""),"",
IF(AND(U261="Sí",Y262="Sí",Z262="Sí",AA262="Sí",AB262="Sí"),"SUFICIENTE",
IF(AND(U261="Sí",Y262="No"),"DEFICIENTE",
IF(AND(U261="Sí",Z262="No"),"DEFICIENTE",
IF(AND(U261="Sí",AA262="No"),"DEFICIENTE",
IF(AND(U261="Sí",AB262="No"),"DEFICIENTE",
"")))))))))))</f>
        <v/>
      </c>
      <c r="AD262" s="382"/>
      <c r="AF262" s="351"/>
      <c r="AG262" s="354"/>
      <c r="AH262" s="351"/>
      <c r="AI262" s="354"/>
      <c r="AJ262" s="332"/>
    </row>
    <row r="263" spans="1:36" ht="12" customHeight="1">
      <c r="A263" s="365"/>
      <c r="B263" s="368"/>
      <c r="C263" s="368"/>
      <c r="D263" s="371"/>
      <c r="E263" s="391"/>
      <c r="F263" s="397"/>
      <c r="G263" s="375"/>
      <c r="H263"/>
      <c r="I263" s="385"/>
      <c r="J263" s="338"/>
      <c r="K263" s="340"/>
      <c r="L263" s="144"/>
      <c r="M263" s="394"/>
      <c r="N263" s="80"/>
      <c r="O263" s="351"/>
      <c r="P263" s="354"/>
      <c r="Q263" s="351"/>
      <c r="R263" s="354"/>
      <c r="S263" s="332"/>
      <c r="T263" s="42"/>
      <c r="U263" s="378"/>
      <c r="V263" s="116" t="s">
        <v>379</v>
      </c>
      <c r="W263" s="140"/>
      <c r="X263" s="135"/>
      <c r="Y263" s="136"/>
      <c r="Z263" s="136"/>
      <c r="AA263" s="136"/>
      <c r="AB263" s="136"/>
      <c r="AC263" s="137" t="str">
        <f t="shared" ref="AC263" si="269" xml:space="preserve">
IF(U261="No","",
IF(AND(U261="No",Y263="",Z263="",AA263="",AB263=""),"",
IF(AND(U261="Sí",$W263&lt;&gt;"",COUNTA(X263:AB263)&lt;5),"Falta Valorar Control",
IF(AND(U261="Sí",$W263="",COUNTA(X263:AB263)=5),"Falta Valorar Control",
IF(AND(U261="Sí",$W263="",COUNTA(X263:AB263)&gt;=3),"Falta Valorar Control",
IF(AND(U261="No",W263=""),"",
IF(AND(U261="Sí",Y263="Sí",Z263="Sí",AA263="Sí",AB263="Sí"),"SUFICIENTE",
IF(AND(U261="Sí",Y263="No"),"DEFICIENTE",
IF(AND(U261="Sí",Z263="No"),"DEFICIENTE",
IF(AND(U261="Sí",AA263="No"),"DEFICIENTE",
IF(AND(U261="Sí",AB263="No"),"DEFICIENTE",
"")))))))))))</f>
        <v/>
      </c>
      <c r="AD263" s="382"/>
      <c r="AF263" s="351"/>
      <c r="AG263" s="354"/>
      <c r="AH263" s="351"/>
      <c r="AI263" s="354"/>
      <c r="AJ263" s="332"/>
    </row>
    <row r="264" spans="1:36" ht="12" customHeight="1">
      <c r="A264" s="365"/>
      <c r="B264" s="368"/>
      <c r="C264" s="368"/>
      <c r="D264" s="371"/>
      <c r="E264" s="391"/>
      <c r="F264" s="397"/>
      <c r="G264" s="375"/>
      <c r="H264"/>
      <c r="I264" s="385"/>
      <c r="J264" s="338"/>
      <c r="K264" s="340"/>
      <c r="L264" s="144"/>
      <c r="M264" s="394"/>
      <c r="N264" s="80"/>
      <c r="O264" s="351"/>
      <c r="P264" s="354"/>
      <c r="Q264" s="351"/>
      <c r="R264" s="354"/>
      <c r="S264" s="332"/>
      <c r="T264" s="42"/>
      <c r="U264" s="378"/>
      <c r="V264" s="116" t="s">
        <v>380</v>
      </c>
      <c r="W264" s="140"/>
      <c r="X264" s="135"/>
      <c r="Y264" s="136"/>
      <c r="Z264" s="136"/>
      <c r="AA264" s="136"/>
      <c r="AB264" s="136"/>
      <c r="AC264" s="137" t="str">
        <f t="shared" ref="AC264" si="270" xml:space="preserve">
IF(U261="No","",
IF(AND(U261="No",Y264="",Z264="",AA264="",AB264=""),"",
IF(AND(U261="Sí",$W264&lt;&gt;"",COUNTA(X264:AB264)&lt;5),"Falta Valorar Control",
IF(AND(U261="Sí",$W264="",COUNTA(X264:AB264)=5),"Falta Valorar Control",
IF(AND(U261="Sí",$W264="",COUNTA(X264:AB264)&gt;=3),"Falta Valorar Control",
IF(AND(U261="No",W264=""),"",
IF(AND(U261="Sí",Y264="Sí",Z264="Sí",AA264="Sí",AB264="Sí"),"SUFICIENTE",
IF(AND(U261="Sí",Y264="No"),"DEFICIENTE",
IF(AND(U261="Sí",Z264="No"),"DEFICIENTE",
IF(AND(U261="Sí",AA264="No"),"DEFICIENTE",
IF(AND(U261="Sí",AB264="No"),"DEFICIENTE",
"")))))))))))</f>
        <v/>
      </c>
      <c r="AD264" s="382"/>
      <c r="AF264" s="351"/>
      <c r="AG264" s="354"/>
      <c r="AH264" s="351"/>
      <c r="AI264" s="354"/>
      <c r="AJ264" s="332"/>
    </row>
    <row r="265" spans="1:36" ht="12" customHeight="1" thickBot="1">
      <c r="A265" s="365"/>
      <c r="B265" s="368"/>
      <c r="C265" s="368"/>
      <c r="D265" s="371"/>
      <c r="E265" s="391"/>
      <c r="F265" s="397"/>
      <c r="G265" s="375"/>
      <c r="H265"/>
      <c r="I265" s="386"/>
      <c r="J265" s="339"/>
      <c r="K265" s="341"/>
      <c r="L265" s="144"/>
      <c r="M265" s="394"/>
      <c r="N265" s="80"/>
      <c r="O265" s="351"/>
      <c r="P265" s="354"/>
      <c r="Q265" s="351"/>
      <c r="R265" s="354"/>
      <c r="S265" s="332"/>
      <c r="T265" s="42"/>
      <c r="U265" s="379"/>
      <c r="V265" s="117" t="s">
        <v>381</v>
      </c>
      <c r="W265" s="148"/>
      <c r="X265" s="138"/>
      <c r="Y265" s="139"/>
      <c r="Z265" s="139"/>
      <c r="AA265" s="139"/>
      <c r="AB265" s="139"/>
      <c r="AC265" s="137" t="str">
        <f t="shared" ref="AC265" si="271" xml:space="preserve">
IF(U261="No","",
IF(AND(U261="No",Y265="",Z265="",AA265="",AB265=""),"",
IF(AND(U261="Sí",$W265&lt;&gt;"",COUNTA(X265:AB265)&lt;5),"Falta Valorar Control",
IF(AND(U261="Sí",$W265="",COUNTA(X265:AB265)=5),"Falta Valorar Control",
IF(AND(U261="Sí",$W265="",COUNTA(X265:AB265)&gt;=3),"Falta Valorar Control",
IF(AND(U261="No",W265=""),"",
IF(AND(U261="Sí",Y265="Sí",Z265="Sí",AA265="Sí",AB265="Sí"),"SUFICIENTE",
IF(AND(U261="Sí",Y265="No"),"DEFICIENTE",
IF(AND(U261="Sí",Z265="No"),"DEFICIENTE",
IF(AND(U261="Sí",AA265="No"),"DEFICIENTE",
IF(AND(U261="Sí",AB265="No"),"DEFICIENTE",
"")))))))))))</f>
        <v/>
      </c>
      <c r="AD265" s="382"/>
      <c r="AF265" s="351"/>
      <c r="AG265" s="354"/>
      <c r="AH265" s="351"/>
      <c r="AI265" s="354"/>
      <c r="AJ265" s="332"/>
    </row>
    <row r="266" spans="1:36" ht="12" customHeight="1">
      <c r="A266" s="365"/>
      <c r="B266" s="368"/>
      <c r="C266" s="368"/>
      <c r="D266" s="371"/>
      <c r="E266" s="391"/>
      <c r="F266" s="397"/>
      <c r="G266" s="375"/>
      <c r="H266"/>
      <c r="I266" s="384"/>
      <c r="J266" s="342"/>
      <c r="K266" s="343"/>
      <c r="L266" s="144"/>
      <c r="M266" s="394"/>
      <c r="N266" s="80"/>
      <c r="O266" s="351"/>
      <c r="P266" s="354"/>
      <c r="Q266" s="351"/>
      <c r="R266" s="354"/>
      <c r="S266" s="332"/>
      <c r="T266" s="42"/>
      <c r="U266" s="377"/>
      <c r="V266" s="115" t="s">
        <v>382</v>
      </c>
      <c r="W266" s="141"/>
      <c r="X266" s="133"/>
      <c r="Y266" s="134"/>
      <c r="Z266" s="134"/>
      <c r="AA266" s="134"/>
      <c r="AB266" s="134"/>
      <c r="AC266" s="118" t="str">
        <f t="shared" ref="AC266" si="272" xml:space="preserve">
IF(U266="No","",
IF(AND(U266="No",Y266="",Z266="",AA266="",AB266=""),"",
IF(AND(U266="Sí",$W266=""),"Falta Valorar Control",
IF(AND(U266="Sí",$W266&lt;&gt;"",COUNTA(X266:AB266)&lt;5),"Falta Valorar Control",
IF(AND(U266="No",W266=""),"",
IF(AND(U266="Sí",Y266="Sí",Z266="Sí",AA266="Sí",AB266="Sí"),"SUFICIENTE",
IF(AND(U266="Sí",Y266="No"),"DEFICIENTE",
IF(AND(U266="Sí",Z266="No"),"DEFICIENTE",
IF(AND(U266="Sí",AA266="No"),"DEFICIENTE",
IF(AND(U266="Sí",AB266="No"),"DEFICIENTE",
""))))))))))</f>
        <v/>
      </c>
      <c r="AD266" s="382"/>
      <c r="AF266" s="351"/>
      <c r="AG266" s="354"/>
      <c r="AH266" s="351"/>
      <c r="AI266" s="354"/>
      <c r="AJ266" s="332"/>
    </row>
    <row r="267" spans="1:36" ht="12" customHeight="1">
      <c r="A267" s="365"/>
      <c r="B267" s="368"/>
      <c r="C267" s="368"/>
      <c r="D267" s="371"/>
      <c r="E267" s="391"/>
      <c r="F267" s="397"/>
      <c r="G267" s="375"/>
      <c r="H267"/>
      <c r="I267" s="385"/>
      <c r="J267" s="338"/>
      <c r="K267" s="340"/>
      <c r="L267" s="144"/>
      <c r="M267" s="394"/>
      <c r="N267" s="80"/>
      <c r="O267" s="351"/>
      <c r="P267" s="354"/>
      <c r="Q267" s="351"/>
      <c r="R267" s="354"/>
      <c r="S267" s="332"/>
      <c r="T267" s="42"/>
      <c r="U267" s="378"/>
      <c r="V267" s="116" t="s">
        <v>383</v>
      </c>
      <c r="W267" s="140"/>
      <c r="X267" s="135"/>
      <c r="Y267" s="136"/>
      <c r="Z267" s="136"/>
      <c r="AA267" s="136"/>
      <c r="AB267" s="136"/>
      <c r="AC267" s="137" t="str">
        <f t="shared" ref="AC267" si="273" xml:space="preserve">
IF(U266="No","",
IF(AND(U266="No",Y267="",Z267="",AA267="",AB267=""),"",
IF(AND(U266="Sí",$W267&lt;&gt;"",COUNTA(X267:AB267)&lt;5),"Falta Valorar Control",
IF(AND(U266="Sí",$W267="",COUNTA(X267:AB267)=5),"Falta Valorar Control",
IF(AND(U266="Sí",$W267="",COUNTA(X267:AB267)&gt;=3),"Falta Valorar Control",
IF(AND(U266="No",W267=""),"",
IF(AND(U266="Sí",Y267="Sí",Z267="Sí",AA267="Sí",AB267="Sí"),"SUFICIENTE",
IF(AND(U266="Sí",Y267="No"),"DEFICIENTE",
IF(AND(U266="Sí",Z267="No"),"DEFICIENTE",
IF(AND(U266="Sí",AA267="No"),"DEFICIENTE",
IF(AND(U266="Sí",AB267="No"),"DEFICIENTE",
"")))))))))))</f>
        <v/>
      </c>
      <c r="AD267" s="382"/>
      <c r="AF267" s="351"/>
      <c r="AG267" s="354"/>
      <c r="AH267" s="351"/>
      <c r="AI267" s="354"/>
      <c r="AJ267" s="332"/>
    </row>
    <row r="268" spans="1:36" ht="12" customHeight="1">
      <c r="A268" s="365"/>
      <c r="B268" s="368"/>
      <c r="C268" s="368"/>
      <c r="D268" s="371"/>
      <c r="E268" s="391"/>
      <c r="F268" s="397"/>
      <c r="G268" s="375"/>
      <c r="H268"/>
      <c r="I268" s="385"/>
      <c r="J268" s="338"/>
      <c r="K268" s="340"/>
      <c r="L268" s="144"/>
      <c r="M268" s="394"/>
      <c r="N268" s="80"/>
      <c r="O268" s="351"/>
      <c r="P268" s="354"/>
      <c r="Q268" s="351"/>
      <c r="R268" s="354"/>
      <c r="S268" s="332"/>
      <c r="T268" s="42"/>
      <c r="U268" s="378"/>
      <c r="V268" s="116" t="s">
        <v>384</v>
      </c>
      <c r="W268" s="140"/>
      <c r="X268" s="135"/>
      <c r="Y268" s="136"/>
      <c r="Z268" s="136"/>
      <c r="AA268" s="136"/>
      <c r="AB268" s="136"/>
      <c r="AC268" s="137" t="str">
        <f t="shared" ref="AC268" si="274" xml:space="preserve">
IF(U266="No","",
IF(AND(U266="No",Y268="",Z268="",AA268="",AB268=""),"",
IF(AND(U266="Sí",$W268&lt;&gt;"",COUNTA(X268:AB268)&lt;5),"Falta Valorar Control",
IF(AND(U266="Sí",$W268="",COUNTA(X268:AB268)=5),"Falta Valorar Control",
IF(AND(U266="Sí",$W268="",COUNTA(X268:AB268)&gt;=3),"Falta Valorar Control",
IF(AND(U266="No",W268=""),"",
IF(AND(U266="Sí",Y268="Sí",Z268="Sí",AA268="Sí",AB268="Sí"),"SUFICIENTE",
IF(AND(U266="Sí",Y268="No"),"DEFICIENTE",
IF(AND(U266="Sí",Z268="No"),"DEFICIENTE",
IF(AND(U266="Sí",AA268="No"),"DEFICIENTE",
IF(AND(U266="Sí",AB268="No"),"DEFICIENTE",
"")))))))))))</f>
        <v/>
      </c>
      <c r="AD268" s="382"/>
      <c r="AF268" s="351"/>
      <c r="AG268" s="354"/>
      <c r="AH268" s="351"/>
      <c r="AI268" s="354"/>
      <c r="AJ268" s="332"/>
    </row>
    <row r="269" spans="1:36" ht="12" customHeight="1">
      <c r="A269" s="365"/>
      <c r="B269" s="368"/>
      <c r="C269" s="368"/>
      <c r="D269" s="371"/>
      <c r="E269" s="391"/>
      <c r="F269" s="397"/>
      <c r="G269" s="375"/>
      <c r="H269"/>
      <c r="I269" s="385"/>
      <c r="J269" s="338"/>
      <c r="K269" s="340"/>
      <c r="L269" s="144"/>
      <c r="M269" s="394"/>
      <c r="N269" s="80"/>
      <c r="O269" s="351"/>
      <c r="P269" s="354"/>
      <c r="Q269" s="351"/>
      <c r="R269" s="354"/>
      <c r="S269" s="332"/>
      <c r="T269" s="42"/>
      <c r="U269" s="378"/>
      <c r="V269" s="116" t="s">
        <v>385</v>
      </c>
      <c r="W269" s="140"/>
      <c r="X269" s="135"/>
      <c r="Y269" s="136"/>
      <c r="Z269" s="136"/>
      <c r="AA269" s="136"/>
      <c r="AB269" s="136"/>
      <c r="AC269" s="137" t="str">
        <f t="shared" ref="AC269" si="275" xml:space="preserve">
IF(U266="No","",
IF(AND(U266="No",Y269="",Z269="",AA269="",AB269=""),"",
IF(AND(U266="Sí",$W269&lt;&gt;"",COUNTA(X269:AB269)&lt;5),"Falta Valorar Control",
IF(AND(U266="Sí",$W269="",COUNTA(X269:AB269)=5),"Falta Valorar Control",
IF(AND(U266="Sí",$W269="",COUNTA(X269:AB269)&gt;=3),"Falta Valorar Control",
IF(AND(U266="No",W269=""),"",
IF(AND(U266="Sí",Y269="Sí",Z269="Sí",AA269="Sí",AB269="Sí"),"SUFICIENTE",
IF(AND(U266="Sí",Y269="No"),"DEFICIENTE",
IF(AND(U266="Sí",Z269="No"),"DEFICIENTE",
IF(AND(U266="Sí",AA269="No"),"DEFICIENTE",
IF(AND(U266="Sí",AB269="No"),"DEFICIENTE",
"")))))))))))</f>
        <v/>
      </c>
      <c r="AD269" s="382"/>
      <c r="AF269" s="351"/>
      <c r="AG269" s="354"/>
      <c r="AH269" s="351"/>
      <c r="AI269" s="354"/>
      <c r="AJ269" s="332"/>
    </row>
    <row r="270" spans="1:36" ht="12" customHeight="1" thickBot="1">
      <c r="A270" s="365"/>
      <c r="B270" s="368"/>
      <c r="C270" s="368"/>
      <c r="D270" s="371"/>
      <c r="E270" s="391"/>
      <c r="F270" s="397"/>
      <c r="G270" s="375"/>
      <c r="H270"/>
      <c r="I270" s="386"/>
      <c r="J270" s="339"/>
      <c r="K270" s="341"/>
      <c r="L270" s="144"/>
      <c r="M270" s="394"/>
      <c r="N270" s="80"/>
      <c r="O270" s="351"/>
      <c r="P270" s="354"/>
      <c r="Q270" s="351"/>
      <c r="R270" s="354"/>
      <c r="S270" s="332"/>
      <c r="T270" s="42"/>
      <c r="U270" s="379"/>
      <c r="V270" s="117" t="s">
        <v>386</v>
      </c>
      <c r="W270" s="148"/>
      <c r="X270" s="138"/>
      <c r="Y270" s="139"/>
      <c r="Z270" s="139"/>
      <c r="AA270" s="139"/>
      <c r="AB270" s="139"/>
      <c r="AC270" s="137" t="str">
        <f t="shared" ref="AC270" si="276" xml:space="preserve">
IF(U266="No","",
IF(AND(U266="No",Y270="",Z270="",AA270="",AB270=""),"",
IF(AND(U266="Sí",$W270&lt;&gt;"",COUNTA(X270:AB270)&lt;5),"Falta Valorar Control",
IF(AND(U266="Sí",$W270="",COUNTA(X270:AB270)=5),"Falta Valorar Control",
IF(AND(U266="Sí",$W270="",COUNTA(X270:AB270)&gt;=3),"Falta Valorar Control",
IF(AND(U266="No",W270=""),"",
IF(AND(U266="Sí",Y270="Sí",Z270="Sí",AA270="Sí",AB270="Sí"),"SUFICIENTE",
IF(AND(U266="Sí",Y270="No"),"DEFICIENTE",
IF(AND(U266="Sí",Z270="No"),"DEFICIENTE",
IF(AND(U266="Sí",AA270="No"),"DEFICIENTE",
IF(AND(U266="Sí",AB270="No"),"DEFICIENTE",
"")))))))))))</f>
        <v/>
      </c>
      <c r="AD270" s="382"/>
      <c r="AF270" s="351"/>
      <c r="AG270" s="354"/>
      <c r="AH270" s="351"/>
      <c r="AI270" s="354"/>
      <c r="AJ270" s="332"/>
    </row>
    <row r="271" spans="1:36" ht="12" customHeight="1">
      <c r="A271" s="365"/>
      <c r="B271" s="368"/>
      <c r="C271" s="368"/>
      <c r="D271" s="371"/>
      <c r="E271" s="391"/>
      <c r="F271" s="397"/>
      <c r="G271" s="375"/>
      <c r="H271"/>
      <c r="I271" s="384"/>
      <c r="J271" s="342"/>
      <c r="K271" s="343"/>
      <c r="L271" s="144"/>
      <c r="M271" s="394"/>
      <c r="N271" s="80"/>
      <c r="O271" s="351"/>
      <c r="P271" s="354"/>
      <c r="Q271" s="351"/>
      <c r="R271" s="354"/>
      <c r="S271" s="332"/>
      <c r="T271" s="42"/>
      <c r="U271" s="377"/>
      <c r="V271" s="115" t="s">
        <v>387</v>
      </c>
      <c r="W271" s="141"/>
      <c r="X271" s="133"/>
      <c r="Y271" s="134"/>
      <c r="Z271" s="134"/>
      <c r="AA271" s="134"/>
      <c r="AB271" s="134"/>
      <c r="AC271" s="118" t="str">
        <f t="shared" ref="AC271" si="277" xml:space="preserve">
IF(U271="No","",
IF(AND(U271="No",Y271="",Z271="",AA271="",AB271=""),"",
IF(AND(U271="Sí",$W271=""),"Falta Valorar Control",
IF(AND(U271="Sí",$W271&lt;&gt;"",COUNTA(X271:AB271)&lt;5),"Falta Valorar Control",
IF(AND(U271="No",W271=""),"",
IF(AND(U271="Sí",Y271="Sí",Z271="Sí",AA271="Sí",AB271="Sí"),"SUFICIENTE",
IF(AND(U271="Sí",Y271="No"),"DEFICIENTE",
IF(AND(U271="Sí",Z271="No"),"DEFICIENTE",
IF(AND(U271="Sí",AA271="No"),"DEFICIENTE",
IF(AND(U271="Sí",AB271="No"),"DEFICIENTE",
""))))))))))</f>
        <v/>
      </c>
      <c r="AD271" s="382"/>
      <c r="AF271" s="351"/>
      <c r="AG271" s="354"/>
      <c r="AH271" s="351"/>
      <c r="AI271" s="354"/>
      <c r="AJ271" s="332"/>
    </row>
    <row r="272" spans="1:36" ht="12" customHeight="1">
      <c r="A272" s="365"/>
      <c r="B272" s="368"/>
      <c r="C272" s="368"/>
      <c r="D272" s="371"/>
      <c r="E272" s="391"/>
      <c r="F272" s="397"/>
      <c r="G272" s="375"/>
      <c r="H272"/>
      <c r="I272" s="385"/>
      <c r="J272" s="338"/>
      <c r="K272" s="340"/>
      <c r="L272" s="144"/>
      <c r="M272" s="394"/>
      <c r="N272" s="80"/>
      <c r="O272" s="351"/>
      <c r="P272" s="354"/>
      <c r="Q272" s="351"/>
      <c r="R272" s="354"/>
      <c r="S272" s="332"/>
      <c r="T272" s="42"/>
      <c r="U272" s="378"/>
      <c r="V272" s="116" t="s">
        <v>388</v>
      </c>
      <c r="W272" s="140"/>
      <c r="X272" s="135"/>
      <c r="Y272" s="136"/>
      <c r="Z272" s="136"/>
      <c r="AA272" s="136"/>
      <c r="AB272" s="136"/>
      <c r="AC272" s="137" t="str">
        <f t="shared" ref="AC272" si="278" xml:space="preserve">
IF(U271="No","",
IF(AND(U271="No",Y272="",Z272="",AA272="",AB272=""),"",
IF(AND(U271="Sí",$W272&lt;&gt;"",COUNTA(X272:AB272)&lt;5),"Falta Valorar Control",
IF(AND(U271="Sí",$W272="",COUNTA(X272:AB272)=5),"Falta Valorar Control",
IF(AND(U271="Sí",$W272="",COUNTA(X272:AB272)&gt;=3),"Falta Valorar Control",
IF(AND(U271="No",W272=""),"",
IF(AND(U271="Sí",Y272="Sí",Z272="Sí",AA272="Sí",AB272="Sí"),"SUFICIENTE",
IF(AND(U271="Sí",Y272="No"),"DEFICIENTE",
IF(AND(U271="Sí",Z272="No"),"DEFICIENTE",
IF(AND(U271="Sí",AA272="No"),"DEFICIENTE",
IF(AND(U271="Sí",AB272="No"),"DEFICIENTE",
"")))))))))))</f>
        <v/>
      </c>
      <c r="AD272" s="382"/>
      <c r="AF272" s="351"/>
      <c r="AG272" s="354"/>
      <c r="AH272" s="351"/>
      <c r="AI272" s="354"/>
      <c r="AJ272" s="332"/>
    </row>
    <row r="273" spans="1:36" ht="12" customHeight="1">
      <c r="A273" s="365"/>
      <c r="B273" s="368"/>
      <c r="C273" s="368"/>
      <c r="D273" s="371"/>
      <c r="E273" s="391"/>
      <c r="F273" s="397"/>
      <c r="G273" s="375"/>
      <c r="H273"/>
      <c r="I273" s="385"/>
      <c r="J273" s="338"/>
      <c r="K273" s="340"/>
      <c r="L273" s="144"/>
      <c r="M273" s="394"/>
      <c r="N273" s="80"/>
      <c r="O273" s="351"/>
      <c r="P273" s="354"/>
      <c r="Q273" s="351"/>
      <c r="R273" s="354"/>
      <c r="S273" s="332"/>
      <c r="T273" s="42"/>
      <c r="U273" s="378"/>
      <c r="V273" s="116" t="s">
        <v>389</v>
      </c>
      <c r="W273" s="140"/>
      <c r="X273" s="135"/>
      <c r="Y273" s="136"/>
      <c r="Z273" s="136"/>
      <c r="AA273" s="136"/>
      <c r="AB273" s="136"/>
      <c r="AC273" s="137" t="str">
        <f t="shared" ref="AC273" si="279" xml:space="preserve">
IF(U271="No","",
IF(AND(U271="No",Y273="",Z273="",AA273="",AB273=""),"",
IF(AND(U271="Sí",$W273&lt;&gt;"",COUNTA(X273:AB273)&lt;5),"Falta Valorar Control",
IF(AND(U271="Sí",$W273="",COUNTA(X273:AB273)=5),"Falta Valorar Control",
IF(AND(U271="Sí",$W273="",COUNTA(X273:AB273)&gt;=3),"Falta Valorar Control",
IF(AND(U271="No",W273=""),"",
IF(AND(U271="Sí",Y273="Sí",Z273="Sí",AA273="Sí",AB273="Sí"),"SUFICIENTE",
IF(AND(U271="Sí",Y273="No"),"DEFICIENTE",
IF(AND(U271="Sí",Z273="No"),"DEFICIENTE",
IF(AND(U271="Sí",AA273="No"),"DEFICIENTE",
IF(AND(U271="Sí",AB273="No"),"DEFICIENTE",
"")))))))))))</f>
        <v/>
      </c>
      <c r="AD273" s="382"/>
      <c r="AF273" s="351"/>
      <c r="AG273" s="354"/>
      <c r="AH273" s="351"/>
      <c r="AI273" s="354"/>
      <c r="AJ273" s="332"/>
    </row>
    <row r="274" spans="1:36" ht="12" customHeight="1">
      <c r="A274" s="365"/>
      <c r="B274" s="368"/>
      <c r="C274" s="368"/>
      <c r="D274" s="371"/>
      <c r="E274" s="391"/>
      <c r="F274" s="397"/>
      <c r="G274" s="375"/>
      <c r="H274"/>
      <c r="I274" s="385"/>
      <c r="J274" s="338"/>
      <c r="K274" s="340"/>
      <c r="L274" s="144"/>
      <c r="M274" s="394"/>
      <c r="N274" s="80"/>
      <c r="O274" s="351"/>
      <c r="P274" s="354"/>
      <c r="Q274" s="351"/>
      <c r="R274" s="354"/>
      <c r="S274" s="332"/>
      <c r="T274" s="42"/>
      <c r="U274" s="378"/>
      <c r="V274" s="116" t="s">
        <v>390</v>
      </c>
      <c r="W274" s="140"/>
      <c r="X274" s="135"/>
      <c r="Y274" s="136"/>
      <c r="Z274" s="136"/>
      <c r="AA274" s="136"/>
      <c r="AB274" s="136"/>
      <c r="AC274" s="137" t="str">
        <f t="shared" ref="AC274" si="280" xml:space="preserve">
IF(U271="No","",
IF(AND(U271="No",Y274="",Z274="",AA274="",AB274=""),"",
IF(AND(U271="Sí",$W274&lt;&gt;"",COUNTA(X274:AB274)&lt;5),"Falta Valorar Control",
IF(AND(U271="Sí",$W274="",COUNTA(X274:AB274)=5),"Falta Valorar Control",
IF(AND(U271="Sí",$W274="",COUNTA(X274:AB274)&gt;=3),"Falta Valorar Control",
IF(AND(U271="No",W274=""),"",
IF(AND(U271="Sí",Y274="Sí",Z274="Sí",AA274="Sí",AB274="Sí"),"SUFICIENTE",
IF(AND(U271="Sí",Y274="No"),"DEFICIENTE",
IF(AND(U271="Sí",Z274="No"),"DEFICIENTE",
IF(AND(U271="Sí",AA274="No"),"DEFICIENTE",
IF(AND(U271="Sí",AB274="No"),"DEFICIENTE",
"")))))))))))</f>
        <v/>
      </c>
      <c r="AD274" s="382"/>
      <c r="AF274" s="351"/>
      <c r="AG274" s="354"/>
      <c r="AH274" s="351"/>
      <c r="AI274" s="354"/>
      <c r="AJ274" s="332"/>
    </row>
    <row r="275" spans="1:36" ht="12" customHeight="1" thickBot="1">
      <c r="A275" s="365"/>
      <c r="B275" s="368"/>
      <c r="C275" s="368"/>
      <c r="D275" s="371"/>
      <c r="E275" s="391"/>
      <c r="F275" s="397"/>
      <c r="G275" s="375"/>
      <c r="H275"/>
      <c r="I275" s="386"/>
      <c r="J275" s="339"/>
      <c r="K275" s="341"/>
      <c r="L275" s="144"/>
      <c r="M275" s="394"/>
      <c r="N275" s="80"/>
      <c r="O275" s="351"/>
      <c r="P275" s="354"/>
      <c r="Q275" s="351"/>
      <c r="R275" s="354"/>
      <c r="S275" s="332"/>
      <c r="T275" s="42"/>
      <c r="U275" s="379"/>
      <c r="V275" s="117" t="s">
        <v>391</v>
      </c>
      <c r="W275" s="148"/>
      <c r="X275" s="138"/>
      <c r="Y275" s="139"/>
      <c r="Z275" s="139"/>
      <c r="AA275" s="139"/>
      <c r="AB275" s="139"/>
      <c r="AC275" s="137" t="str">
        <f t="shared" ref="AC275" si="281" xml:space="preserve">
IF(U271="No","",
IF(AND(U271="No",Y275="",Z275="",AA275="",AB275=""),"",
IF(AND(U271="Sí",$W275&lt;&gt;"",COUNTA(X275:AB275)&lt;5),"Falta Valorar Control",
IF(AND(U271="Sí",$W275="",COUNTA(X275:AB275)=5),"Falta Valorar Control",
IF(AND(U271="Sí",$W275="",COUNTA(X275:AB275)&gt;=3),"Falta Valorar Control",
IF(AND(U271="No",W275=""),"",
IF(AND(U271="Sí",Y275="Sí",Z275="Sí",AA275="Sí",AB275="Sí"),"SUFICIENTE",
IF(AND(U271="Sí",Y275="No"),"DEFICIENTE",
IF(AND(U271="Sí",Z275="No"),"DEFICIENTE",
IF(AND(U271="Sí",AA275="No"),"DEFICIENTE",
IF(AND(U271="Sí",AB275="No"),"DEFICIENTE",
"")))))))))))</f>
        <v/>
      </c>
      <c r="AD275" s="382"/>
      <c r="AF275" s="351"/>
      <c r="AG275" s="354"/>
      <c r="AH275" s="351"/>
      <c r="AI275" s="354"/>
      <c r="AJ275" s="332"/>
    </row>
    <row r="276" spans="1:36" ht="12" customHeight="1">
      <c r="A276" s="365"/>
      <c r="B276" s="368"/>
      <c r="C276" s="368"/>
      <c r="D276" s="371"/>
      <c r="E276" s="391"/>
      <c r="F276" s="397"/>
      <c r="G276" s="375"/>
      <c r="H276"/>
      <c r="I276" s="384"/>
      <c r="J276" s="342"/>
      <c r="K276" s="343"/>
      <c r="L276" s="144"/>
      <c r="M276" s="394"/>
      <c r="O276" s="351"/>
      <c r="P276" s="354"/>
      <c r="Q276" s="351"/>
      <c r="R276" s="354"/>
      <c r="S276" s="332"/>
      <c r="T276" s="42"/>
      <c r="U276" s="377"/>
      <c r="V276" s="115" t="s">
        <v>392</v>
      </c>
      <c r="W276" s="141"/>
      <c r="X276" s="133"/>
      <c r="Y276" s="134"/>
      <c r="Z276" s="134"/>
      <c r="AA276" s="134"/>
      <c r="AB276" s="134"/>
      <c r="AC276" s="118" t="str">
        <f t="shared" ref="AC276" si="282" xml:space="preserve">
IF(U276="No","",
IF(AND(U276="No",Y276="",Z276="",AA276="",AB276=""),"",
IF(AND(U276="Sí",$W276=""),"Falta Valorar Control",
IF(AND(U276="Sí",$W276&lt;&gt;"",COUNTA(X276:AB276)&lt;5),"Falta Valorar Control",
IF(AND(U276="No",W276=""),"",
IF(AND(U276="Sí",Y276="Sí",Z276="Sí",AA276="Sí",AB276="Sí"),"SUFICIENTE",
IF(AND(U276="Sí",Y276="No"),"DEFICIENTE",
IF(AND(U276="Sí",Z276="No"),"DEFICIENTE",
IF(AND(U276="Sí",AA276="No"),"DEFICIENTE",
IF(AND(U276="Sí",AB276="No"),"DEFICIENTE",
""))))))))))</f>
        <v/>
      </c>
      <c r="AD276" s="382"/>
      <c r="AF276" s="351"/>
      <c r="AG276" s="354"/>
      <c r="AH276" s="351"/>
      <c r="AI276" s="354"/>
      <c r="AJ276" s="332"/>
    </row>
    <row r="277" spans="1:36" ht="12" customHeight="1">
      <c r="A277" s="365"/>
      <c r="B277" s="368"/>
      <c r="C277" s="368"/>
      <c r="D277" s="371"/>
      <c r="E277" s="391"/>
      <c r="F277" s="397"/>
      <c r="G277" s="375"/>
      <c r="H277"/>
      <c r="I277" s="385"/>
      <c r="J277" s="338"/>
      <c r="K277" s="340"/>
      <c r="L277" s="144"/>
      <c r="M277" s="394"/>
      <c r="N277" s="80"/>
      <c r="O277" s="351"/>
      <c r="P277" s="354"/>
      <c r="Q277" s="351"/>
      <c r="R277" s="354"/>
      <c r="S277" s="332"/>
      <c r="T277" s="42"/>
      <c r="U277" s="378"/>
      <c r="V277" s="116" t="s">
        <v>393</v>
      </c>
      <c r="W277" s="140"/>
      <c r="X277" s="135"/>
      <c r="Y277" s="136"/>
      <c r="Z277" s="136"/>
      <c r="AA277" s="136"/>
      <c r="AB277" s="136"/>
      <c r="AC277" s="137" t="str">
        <f t="shared" ref="AC277" si="283" xml:space="preserve">
IF(U276="No","",
IF(AND(U276="No",Y277="",Z277="",AA277="",AB277=""),"",
IF(AND(U276="Sí",$W277&lt;&gt;"",COUNTA(X277:AB277)&lt;5),"Falta Valorar Control",
IF(AND(U276="Sí",$W277="",COUNTA(X277:AB277)=5),"Falta Valorar Control",
IF(AND(U276="Sí",$W277="",COUNTA(X277:AB277)&gt;=3),"Falta Valorar Control",
IF(AND(U276="No",W277=""),"",
IF(AND(U276="Sí",Y277="Sí",Z277="Sí",AA277="Sí",AB277="Sí"),"SUFICIENTE",
IF(AND(U276="Sí",Y277="No"),"DEFICIENTE",
IF(AND(U276="Sí",Z277="No"),"DEFICIENTE",
IF(AND(U276="Sí",AA277="No"),"DEFICIENTE",
IF(AND(U276="Sí",AB277="No"),"DEFICIENTE",
"")))))))))))</f>
        <v/>
      </c>
      <c r="AD277" s="382"/>
      <c r="AF277" s="351"/>
      <c r="AG277" s="354"/>
      <c r="AH277" s="351"/>
      <c r="AI277" s="354"/>
      <c r="AJ277" s="332"/>
    </row>
    <row r="278" spans="1:36" ht="12" customHeight="1">
      <c r="A278" s="365"/>
      <c r="B278" s="368"/>
      <c r="C278" s="368"/>
      <c r="D278" s="371"/>
      <c r="E278" s="391"/>
      <c r="F278" s="397"/>
      <c r="G278" s="375"/>
      <c r="H278"/>
      <c r="I278" s="385"/>
      <c r="J278" s="338"/>
      <c r="K278" s="340"/>
      <c r="L278" s="144"/>
      <c r="M278" s="394"/>
      <c r="N278" s="80"/>
      <c r="O278" s="351"/>
      <c r="P278" s="354"/>
      <c r="Q278" s="351"/>
      <c r="R278" s="354"/>
      <c r="S278" s="332"/>
      <c r="T278" s="42"/>
      <c r="U278" s="378"/>
      <c r="V278" s="116" t="s">
        <v>394</v>
      </c>
      <c r="W278" s="140"/>
      <c r="X278" s="135"/>
      <c r="Y278" s="136"/>
      <c r="Z278" s="136"/>
      <c r="AA278" s="136"/>
      <c r="AB278" s="136"/>
      <c r="AC278" s="137" t="str">
        <f t="shared" ref="AC278" si="284" xml:space="preserve">
IF(U276="No","",
IF(AND(U276="No",Y278="",Z278="",AA278="",AB278=""),"",
IF(AND(U276="Sí",$W278&lt;&gt;"",COUNTA(X278:AB278)&lt;5),"Falta Valorar Control",
IF(AND(U276="Sí",$W278="",COUNTA(X278:AB278)=5),"Falta Valorar Control",
IF(AND(U276="Sí",$W278="",COUNTA(X278:AB278)&gt;=3),"Falta Valorar Control",
IF(AND(U276="No",W278=""),"",
IF(AND(U276="Sí",Y278="Sí",Z278="Sí",AA278="Sí",AB278="Sí"),"SUFICIENTE",
IF(AND(U276="Sí",Y278="No"),"DEFICIENTE",
IF(AND(U276="Sí",Z278="No"),"DEFICIENTE",
IF(AND(U276="Sí",AA278="No"),"DEFICIENTE",
IF(AND(U276="Sí",AB278="No"),"DEFICIENTE",
"")))))))))))</f>
        <v/>
      </c>
      <c r="AD278" s="382"/>
      <c r="AF278" s="351"/>
      <c r="AG278" s="354"/>
      <c r="AH278" s="351"/>
      <c r="AI278" s="354"/>
      <c r="AJ278" s="332"/>
    </row>
    <row r="279" spans="1:36" ht="12" customHeight="1">
      <c r="A279" s="365"/>
      <c r="B279" s="368"/>
      <c r="C279" s="368"/>
      <c r="D279" s="371"/>
      <c r="E279" s="391"/>
      <c r="F279" s="397"/>
      <c r="G279" s="375"/>
      <c r="H279"/>
      <c r="I279" s="385"/>
      <c r="J279" s="338"/>
      <c r="K279" s="340"/>
      <c r="L279" s="144"/>
      <c r="M279" s="394"/>
      <c r="N279" s="80"/>
      <c r="O279" s="351"/>
      <c r="P279" s="354"/>
      <c r="Q279" s="351"/>
      <c r="R279" s="354"/>
      <c r="S279" s="332"/>
      <c r="T279" s="42"/>
      <c r="U279" s="378"/>
      <c r="V279" s="116" t="s">
        <v>395</v>
      </c>
      <c r="W279" s="140"/>
      <c r="X279" s="135"/>
      <c r="Y279" s="136"/>
      <c r="Z279" s="136"/>
      <c r="AA279" s="136"/>
      <c r="AB279" s="136"/>
      <c r="AC279" s="137" t="str">
        <f t="shared" ref="AC279" si="285" xml:space="preserve">
IF(U276="No","",
IF(AND(U276="No",Y279="",Z279="",AA279="",AB279=""),"",
IF(AND(U276="Sí",$W279&lt;&gt;"",COUNTA(X279:AB279)&lt;5),"Falta Valorar Control",
IF(AND(U276="Sí",$W279="",COUNTA(X279:AB279)=5),"Falta Valorar Control",
IF(AND(U276="Sí",$W279="",COUNTA(X279:AB279)&gt;=3),"Falta Valorar Control",
IF(AND(U276="No",W279=""),"",
IF(AND(U276="Sí",Y279="Sí",Z279="Sí",AA279="Sí",AB279="Sí"),"SUFICIENTE",
IF(AND(U276="Sí",Y279="No"),"DEFICIENTE",
IF(AND(U276="Sí",Z279="No"),"DEFICIENTE",
IF(AND(U276="Sí",AA279="No"),"DEFICIENTE",
IF(AND(U276="Sí",AB279="No"),"DEFICIENTE",
"")))))))))))</f>
        <v/>
      </c>
      <c r="AD279" s="382"/>
      <c r="AF279" s="351"/>
      <c r="AG279" s="354"/>
      <c r="AH279" s="351"/>
      <c r="AI279" s="354"/>
      <c r="AJ279" s="332"/>
    </row>
    <row r="280" spans="1:36" ht="12" customHeight="1" thickBot="1">
      <c r="A280" s="366"/>
      <c r="B280" s="369"/>
      <c r="C280" s="369"/>
      <c r="D280" s="372"/>
      <c r="E280" s="392"/>
      <c r="F280" s="398"/>
      <c r="G280" s="376"/>
      <c r="H280"/>
      <c r="I280" s="387"/>
      <c r="J280" s="344"/>
      <c r="K280" s="345"/>
      <c r="L280" s="144"/>
      <c r="M280" s="395"/>
      <c r="N280" s="80"/>
      <c r="O280" s="352"/>
      <c r="P280" s="355"/>
      <c r="Q280" s="352"/>
      <c r="R280" s="355"/>
      <c r="S280" s="333"/>
      <c r="T280" s="42"/>
      <c r="U280" s="380"/>
      <c r="V280" s="149" t="s">
        <v>396</v>
      </c>
      <c r="W280" s="150"/>
      <c r="X280" s="151"/>
      <c r="Y280" s="152"/>
      <c r="Z280" s="152"/>
      <c r="AA280" s="152"/>
      <c r="AB280" s="152"/>
      <c r="AC280" s="153" t="str">
        <f t="shared" ref="AC280" si="286" xml:space="preserve">
IF(U276="No","",
IF(AND(U276="No",Y280="",Z280="",AA280="",AB280=""),"",
IF(AND(U276="Sí",$W280&lt;&gt;"",COUNTA(X280:AB280)&lt;5),"Falta Valorar Control",
IF(AND(U276="Sí",$W280="",COUNTA(X280:AB280)=5),"Falta Valorar Control",
IF(AND(U276="Sí",$W280="",COUNTA(X280:AB280)&gt;=3),"Falta Valorar Control",
IF(AND(U276="No",W280=""),"",
IF(AND(U276="Sí",Y280="Sí",Z280="Sí",AA280="Sí",AB280="Sí"),"SUFICIENTE",
IF(AND(U276="Sí",Y280="No"),"DEFICIENTE",
IF(AND(U276="Sí",Z280="No"),"DEFICIENTE",
IF(AND(U276="Sí",AA280="No"),"DEFICIENTE",
IF(AND(U276="Sí",AB280="No"),"DEFICIENTE",
"")))))))))))</f>
        <v/>
      </c>
      <c r="AD280" s="383"/>
      <c r="AF280" s="352"/>
      <c r="AG280" s="355"/>
      <c r="AH280" s="352"/>
      <c r="AI280" s="355"/>
      <c r="AJ280" s="333"/>
    </row>
    <row r="281" spans="1:36" ht="12" customHeight="1" thickTop="1">
      <c r="A281" s="364" t="s">
        <v>82</v>
      </c>
      <c r="B281" s="388"/>
      <c r="C281" s="388"/>
      <c r="D281" s="389"/>
      <c r="E281" s="390"/>
      <c r="F281" s="396"/>
      <c r="G281" s="399"/>
      <c r="H281"/>
      <c r="I281" s="400"/>
      <c r="J281" s="401"/>
      <c r="K281" s="402"/>
      <c r="L281" s="144"/>
      <c r="M281" s="393"/>
      <c r="N281" s="80"/>
      <c r="O281" s="350"/>
      <c r="P281" s="353" t="str">
        <f t="shared" ref="P281" si="287">IF(O281="","",IF(O281&lt;3,"Remota",IF(O281&lt;5,"Inusual",IF(O281&lt;7,"Probable",IF(O281&lt;9,"Muy Probable","Recurrente")))))</f>
        <v/>
      </c>
      <c r="Q281" s="350"/>
      <c r="R281" s="353" t="str">
        <f t="shared" ref="R281" si="288">IF(Q281="","",IF(Q281&lt;3,"Menor",IF(Q281&lt;5,"Bajo",IF(Q281&lt;7,"Moderado",IF(Q281&lt;9,"Grave","Catastrófico")))))</f>
        <v/>
      </c>
      <c r="S281" s="331" t="str">
        <f t="shared" ref="S281" si="289">IF(O281="","Aun no se determina",IF(AND(O281&lt;=5,Q281&lt;=5),"Controlado",
IF(AND(O281&gt;5,Q281&lt;=5),"Atención Periódica",
IF(AND(O281&lt;=5,Q281&gt;5),"Seguimiento",
IF(AND(O281&gt;=5,Q281&gt;=5),"Atención Inmediata",
0)))))</f>
        <v>Aun no se determina</v>
      </c>
      <c r="T281" s="42"/>
      <c r="U281" s="377"/>
      <c r="V281" s="115" t="s">
        <v>397</v>
      </c>
      <c r="W281" s="141"/>
      <c r="X281" s="133"/>
      <c r="Y281" s="134"/>
      <c r="Z281" s="134"/>
      <c r="AA281" s="134"/>
      <c r="AB281" s="134"/>
      <c r="AC281" s="118" t="str">
        <f t="shared" ref="AC281" si="290" xml:space="preserve">
IF(U281="No","",
IF(AND(U281="No",Y281="",Z281="",AA281="",AB281=""),"",
IF(AND(U281="Sí",$W281=""),"Falta Valorar Control",
IF(AND(U281="Sí",$W281&lt;&gt;"",COUNTA(X281:AB281)&lt;5),"Falta Valorar Control",
IF(AND(U281="No",W281=""),"",
IF(AND(U281="Sí",Y281="Sí",Z281="Sí",AA281="Sí",AB281="Sí"),"SUFICIENTE",
IF(AND(U281="Sí",Y281="No"),"DEFICIENTE",
IF(AND(U281="Sí",Z281="No"),"DEFICIENTE",
IF(AND(U281="Sí",AA281="No"),"DEFICIENTE",
IF(AND(U281="Sí",AB281="No"),"DEFICIENTE",
""))))))))))</f>
        <v/>
      </c>
      <c r="AD281" s="381" t="str">
        <f t="shared" ref="AD281" si="291" xml:space="preserve">
IF(AND(U281="",U286="",U291="",U296="",U301=""),"Favor de indicar si existen controles",
IF(COUNTIF(AC281:AC305,"Falta Valorar Control")&gt;=1,"Falta Describir o Valorar Control :)",
IF(OR(U281="No",U286="No",U291="No",U296="No",U301="No"),"DEFICIENTE",
IF(
COUNTIFS(AC281:AC305,"SUFICIENTE")/
(COUNTA(W281:W305)-(IF(U296="",COUNTA(W296:W300),0)+IF(U301="",COUNTA(W301:W305),0)+IF(U291="",COUNTA(W291:W295),0)+IF(U286="",COUNTA(W286:W290),0)+IF(U281="",COUNTA(W281:W285),0)))
=1,"SUFICIENTE",
IF(OR(AC281="Falta Valorar Control",AC286="Falta Valorar Control",AC291="Falta Valorar Control",AC296="Falta Valorar Control",AC301="Falta Valorar Control"),"Falta Describir o Valorar Control",
"DEFICIENTE")))))</f>
        <v>Favor de indicar si existen controles</v>
      </c>
      <c r="AE281" s="147" t="e">
        <f t="shared" ref="AE281" si="292">COUNTIFS(AC281:AC305,"SUFICIENTE")/
(COUNTA(W281:W305)-(IF(U296="",COUNTA(W296:W300),0)+IF(U301="",COUNTA(W301:W305),0)+IF(U291="",COUNTA(W291:W295),0)+IF(U286="",COUNTA(W286:W290),0)+IF(U281="",COUNTA(W281:W285),0)))</f>
        <v>#DIV/0!</v>
      </c>
      <c r="AF281" s="350"/>
      <c r="AG281" s="353" t="str">
        <f t="shared" ref="AG281" si="293">IF(AF281="","",IF(AF281&lt;3,"Remota",IF(AF281&lt;5,"Inusual",IF(AF281&lt;7,"Probable",IF(AF281&lt;9,"Muy Probable","Recurrente")))))</f>
        <v/>
      </c>
      <c r="AH281" s="350"/>
      <c r="AI281" s="353" t="str">
        <f t="shared" ref="AI281" si="294">IF(AH281="","",IF(AH281&lt;3,"Menor",IF(AH281&lt;5,"Bajo",IF(AH281&lt;7,"Moderado",IF(AH281&lt;9,"Grave","Catastrófico")))))</f>
        <v/>
      </c>
      <c r="AJ281" s="331" t="str">
        <f t="shared" ref="AJ281" si="295">IF(AF281="","Aun no se determina",IF(AND(AF281&lt;=5,AH281&lt;=5),"Controlado",
IF(AND(AF281&gt;5,AH281&lt;=5),"Atención Periódica",
IF(AND(AF281&lt;=5,AH281&gt;5),"Seguimiento",
IF(AND(AF281&gt;=5,AH281&gt;=5),"Atención Inmediata",
0)))))</f>
        <v>Aun no se determina</v>
      </c>
    </row>
    <row r="282" spans="1:36" ht="12" customHeight="1">
      <c r="A282" s="365"/>
      <c r="B282" s="368"/>
      <c r="C282" s="368"/>
      <c r="D282" s="371"/>
      <c r="E282" s="391"/>
      <c r="F282" s="397"/>
      <c r="G282" s="375"/>
      <c r="H282"/>
      <c r="I282" s="385"/>
      <c r="J282" s="338"/>
      <c r="K282" s="340"/>
      <c r="L282" s="144"/>
      <c r="M282" s="394"/>
      <c r="N282" s="80"/>
      <c r="O282" s="351"/>
      <c r="P282" s="354"/>
      <c r="Q282" s="351"/>
      <c r="R282" s="354"/>
      <c r="S282" s="332"/>
      <c r="T282" s="42"/>
      <c r="U282" s="378"/>
      <c r="V282" s="116" t="s">
        <v>398</v>
      </c>
      <c r="W282" s="140"/>
      <c r="X282" s="135"/>
      <c r="Y282" s="136"/>
      <c r="Z282" s="136"/>
      <c r="AA282" s="136"/>
      <c r="AB282" s="136"/>
      <c r="AC282" s="137" t="str">
        <f t="shared" ref="AC282" si="296" xml:space="preserve">
IF(U281="No","",
IF(AND(U281="No",Y282="",Z282="",AA282="",AB282=""),"",
IF(AND(U281="Sí",$W282&lt;&gt;"",COUNTA(X282:AB282)&lt;5),"Falta Valorar Control",
IF(AND(U281="Sí",$W282="",COUNTA(X282:AB282)=5),"Falta Valorar Control",
IF(AND(U281="Sí",$W282="",COUNTA(X282:AB282)&gt;=3),"Falta Valorar Control",
IF(AND(U281="No",W282=""),"",
IF(AND(U281="Sí",Y282="Sí",Z282="Sí",AA282="Sí",AB282="Sí"),"SUFICIENTE",
IF(AND(U281="Sí",Y282="No"),"DEFICIENTE",
IF(AND(U281="Sí",Z282="No"),"DEFICIENTE",
IF(AND(U281="Sí",AA282="No"),"DEFICIENTE",
IF(AND(U281="Sí",AB282="No"),"DEFICIENTE",
"")))))))))))</f>
        <v/>
      </c>
      <c r="AD282" s="382"/>
      <c r="AF282" s="351"/>
      <c r="AG282" s="354"/>
      <c r="AH282" s="351"/>
      <c r="AI282" s="354"/>
      <c r="AJ282" s="332"/>
    </row>
    <row r="283" spans="1:36" ht="12" customHeight="1">
      <c r="A283" s="365"/>
      <c r="B283" s="368"/>
      <c r="C283" s="368"/>
      <c r="D283" s="371"/>
      <c r="E283" s="391"/>
      <c r="F283" s="397"/>
      <c r="G283" s="375"/>
      <c r="H283"/>
      <c r="I283" s="385"/>
      <c r="J283" s="338"/>
      <c r="K283" s="340"/>
      <c r="L283" s="144"/>
      <c r="M283" s="394"/>
      <c r="N283" s="80"/>
      <c r="O283" s="351"/>
      <c r="P283" s="354"/>
      <c r="Q283" s="351"/>
      <c r="R283" s="354"/>
      <c r="S283" s="332"/>
      <c r="T283" s="42"/>
      <c r="U283" s="378"/>
      <c r="V283" s="116" t="s">
        <v>399</v>
      </c>
      <c r="W283" s="140"/>
      <c r="X283" s="135"/>
      <c r="Y283" s="136"/>
      <c r="Z283" s="136"/>
      <c r="AA283" s="136"/>
      <c r="AB283" s="136"/>
      <c r="AC283" s="137" t="str">
        <f t="shared" ref="AC283" si="297" xml:space="preserve">
IF(U281="No","",
IF(AND(U281="No",Y283="",Z283="",AA283="",AB283=""),"",
IF(AND(U281="Sí",$W283&lt;&gt;"",COUNTA(X283:AB283)&lt;5),"Falta Valorar Control",
IF(AND(U281="Sí",$W283="",COUNTA(X283:AB283)=5),"Falta Valorar Control",
IF(AND(U281="Sí",$W283="",COUNTA(X283:AB283)&gt;=3),"Falta Valorar Control",
IF(AND(U281="No",W283=""),"",
IF(AND(U281="Sí",Y283="Sí",Z283="Sí",AA283="Sí",AB283="Sí"),"SUFICIENTE",
IF(AND(U281="Sí",Y283="No"),"DEFICIENTE",
IF(AND(U281="Sí",Z283="No"),"DEFICIENTE",
IF(AND(U281="Sí",AA283="No"),"DEFICIENTE",
IF(AND(U281="Sí",AB283="No"),"DEFICIENTE",
"")))))))))))</f>
        <v/>
      </c>
      <c r="AD283" s="382"/>
      <c r="AF283" s="351"/>
      <c r="AG283" s="354"/>
      <c r="AH283" s="351"/>
      <c r="AI283" s="354"/>
      <c r="AJ283" s="332"/>
    </row>
    <row r="284" spans="1:36" ht="12" customHeight="1">
      <c r="A284" s="365"/>
      <c r="B284" s="368"/>
      <c r="C284" s="368"/>
      <c r="D284" s="371"/>
      <c r="E284" s="391"/>
      <c r="F284" s="397"/>
      <c r="G284" s="375"/>
      <c r="H284"/>
      <c r="I284" s="385"/>
      <c r="J284" s="338"/>
      <c r="K284" s="340"/>
      <c r="L284" s="144"/>
      <c r="M284" s="394"/>
      <c r="N284" s="80"/>
      <c r="O284" s="351"/>
      <c r="P284" s="354"/>
      <c r="Q284" s="351"/>
      <c r="R284" s="354"/>
      <c r="S284" s="332"/>
      <c r="T284" s="42"/>
      <c r="U284" s="378"/>
      <c r="V284" s="116" t="s">
        <v>400</v>
      </c>
      <c r="W284" s="140"/>
      <c r="X284" s="135"/>
      <c r="Y284" s="136"/>
      <c r="Z284" s="136"/>
      <c r="AA284" s="136"/>
      <c r="AB284" s="136"/>
      <c r="AC284" s="137" t="str">
        <f t="shared" ref="AC284" si="298" xml:space="preserve">
IF(U281="No","",
IF(AND(U281="No",Y284="",Z284="",AA284="",AB284=""),"",
IF(AND(U281="Sí",$W284&lt;&gt;"",COUNTA(X284:AB284)&lt;5),"Falta Valorar Control",
IF(AND(U281="Sí",$W284="",COUNTA(X284:AB284)=5),"Falta Valorar Control",
IF(AND(U281="Sí",$W284="",COUNTA(X284:AB284)&gt;=3),"Falta Valorar Control",
IF(AND(U281="No",W284=""),"",
IF(AND(U281="Sí",Y284="Sí",Z284="Sí",AA284="Sí",AB284="Sí"),"SUFICIENTE",
IF(AND(U281="Sí",Y284="No"),"DEFICIENTE",
IF(AND(U281="Sí",Z284="No"),"DEFICIENTE",
IF(AND(U281="Sí",AA284="No"),"DEFICIENTE",
IF(AND(U281="Sí",AB284="No"),"DEFICIENTE",
"")))))))))))</f>
        <v/>
      </c>
      <c r="AD284" s="382"/>
      <c r="AF284" s="351"/>
      <c r="AG284" s="354"/>
      <c r="AH284" s="351"/>
      <c r="AI284" s="354"/>
      <c r="AJ284" s="332"/>
    </row>
    <row r="285" spans="1:36" ht="12" customHeight="1" thickBot="1">
      <c r="A285" s="365"/>
      <c r="B285" s="368"/>
      <c r="C285" s="368"/>
      <c r="D285" s="371"/>
      <c r="E285" s="391"/>
      <c r="F285" s="397"/>
      <c r="G285" s="375"/>
      <c r="H285"/>
      <c r="I285" s="386"/>
      <c r="J285" s="339"/>
      <c r="K285" s="341"/>
      <c r="L285" s="144"/>
      <c r="M285" s="394"/>
      <c r="N285" s="80"/>
      <c r="O285" s="351"/>
      <c r="P285" s="354"/>
      <c r="Q285" s="351"/>
      <c r="R285" s="354"/>
      <c r="S285" s="332"/>
      <c r="T285" s="42"/>
      <c r="U285" s="379"/>
      <c r="V285" s="117" t="s">
        <v>401</v>
      </c>
      <c r="W285" s="148"/>
      <c r="X285" s="138"/>
      <c r="Y285" s="139"/>
      <c r="Z285" s="139"/>
      <c r="AA285" s="139"/>
      <c r="AB285" s="139"/>
      <c r="AC285" s="137" t="str">
        <f t="shared" ref="AC285" si="299" xml:space="preserve">
IF(U281="No","",
IF(AND(U281="No",Y285="",Z285="",AA285="",AB285=""),"",
IF(AND(U281="Sí",$W285&lt;&gt;"",COUNTA(X285:AB285)&lt;5),"Falta Valorar Control",
IF(AND(U281="Sí",$W285="",COUNTA(X285:AB285)=5),"Falta Valorar Control",
IF(AND(U281="Sí",$W285="",COUNTA(X285:AB285)&gt;=3),"Falta Valorar Control",
IF(AND(U281="No",W285=""),"",
IF(AND(U281="Sí",Y285="Sí",Z285="Sí",AA285="Sí",AB285="Sí"),"SUFICIENTE",
IF(AND(U281="Sí",Y285="No"),"DEFICIENTE",
IF(AND(U281="Sí",Z285="No"),"DEFICIENTE",
IF(AND(U281="Sí",AA285="No"),"DEFICIENTE",
IF(AND(U281="Sí",AB285="No"),"DEFICIENTE",
"")))))))))))</f>
        <v/>
      </c>
      <c r="AD285" s="382"/>
      <c r="AF285" s="351"/>
      <c r="AG285" s="354"/>
      <c r="AH285" s="351"/>
      <c r="AI285" s="354"/>
      <c r="AJ285" s="332"/>
    </row>
    <row r="286" spans="1:36" ht="12" customHeight="1">
      <c r="A286" s="365"/>
      <c r="B286" s="368"/>
      <c r="C286" s="368"/>
      <c r="D286" s="371"/>
      <c r="E286" s="391"/>
      <c r="F286" s="397"/>
      <c r="G286" s="375"/>
      <c r="H286"/>
      <c r="I286" s="384"/>
      <c r="J286" s="342"/>
      <c r="K286" s="343"/>
      <c r="L286" s="144"/>
      <c r="M286" s="394"/>
      <c r="N286" s="80"/>
      <c r="O286" s="351"/>
      <c r="P286" s="354"/>
      <c r="Q286" s="351"/>
      <c r="R286" s="354"/>
      <c r="S286" s="332"/>
      <c r="T286" s="42"/>
      <c r="U286" s="377"/>
      <c r="V286" s="115" t="s">
        <v>402</v>
      </c>
      <c r="W286" s="141"/>
      <c r="X286" s="133"/>
      <c r="Y286" s="134"/>
      <c r="Z286" s="134"/>
      <c r="AA286" s="134"/>
      <c r="AB286" s="134"/>
      <c r="AC286" s="118" t="str">
        <f t="shared" ref="AC286" si="300" xml:space="preserve">
IF(U286="No","",
IF(AND(U286="No",Y286="",Z286="",AA286="",AB286=""),"",
IF(AND(U286="Sí",$W286=""),"Falta Valorar Control",
IF(AND(U286="Sí",$W286&lt;&gt;"",COUNTA(X286:AB286)&lt;5),"Falta Valorar Control",
IF(AND(U286="No",W286=""),"",
IF(AND(U286="Sí",Y286="Sí",Z286="Sí",AA286="Sí",AB286="Sí"),"SUFICIENTE",
IF(AND(U286="Sí",Y286="No"),"DEFICIENTE",
IF(AND(U286="Sí",Z286="No"),"DEFICIENTE",
IF(AND(U286="Sí",AA286="No"),"DEFICIENTE",
IF(AND(U286="Sí",AB286="No"),"DEFICIENTE",
""))))))))))</f>
        <v/>
      </c>
      <c r="AD286" s="382"/>
      <c r="AF286" s="351"/>
      <c r="AG286" s="354"/>
      <c r="AH286" s="351"/>
      <c r="AI286" s="354"/>
      <c r="AJ286" s="332"/>
    </row>
    <row r="287" spans="1:36" ht="12" customHeight="1">
      <c r="A287" s="365"/>
      <c r="B287" s="368"/>
      <c r="C287" s="368"/>
      <c r="D287" s="371"/>
      <c r="E287" s="391"/>
      <c r="F287" s="397"/>
      <c r="G287" s="375"/>
      <c r="H287"/>
      <c r="I287" s="385"/>
      <c r="J287" s="338"/>
      <c r="K287" s="340"/>
      <c r="L287" s="144"/>
      <c r="M287" s="394"/>
      <c r="N287" s="80"/>
      <c r="O287" s="351"/>
      <c r="P287" s="354"/>
      <c r="Q287" s="351"/>
      <c r="R287" s="354"/>
      <c r="S287" s="332"/>
      <c r="T287" s="42"/>
      <c r="U287" s="378"/>
      <c r="V287" s="116" t="s">
        <v>403</v>
      </c>
      <c r="W287" s="140"/>
      <c r="X287" s="135"/>
      <c r="Y287" s="136"/>
      <c r="Z287" s="136"/>
      <c r="AA287" s="136"/>
      <c r="AB287" s="136"/>
      <c r="AC287" s="137" t="str">
        <f t="shared" ref="AC287" si="301" xml:space="preserve">
IF(U286="No","",
IF(AND(U286="No",Y287="",Z287="",AA287="",AB287=""),"",
IF(AND(U286="Sí",$W287&lt;&gt;"",COUNTA(X287:AB287)&lt;5),"Falta Valorar Control",
IF(AND(U286="Sí",$W287="",COUNTA(X287:AB287)=5),"Falta Valorar Control",
IF(AND(U286="Sí",$W287="",COUNTA(X287:AB287)&gt;=3),"Falta Valorar Control",
IF(AND(U286="No",W287=""),"",
IF(AND(U286="Sí",Y287="Sí",Z287="Sí",AA287="Sí",AB287="Sí"),"SUFICIENTE",
IF(AND(U286="Sí",Y287="No"),"DEFICIENTE",
IF(AND(U286="Sí",Z287="No"),"DEFICIENTE",
IF(AND(U286="Sí",AA287="No"),"DEFICIENTE",
IF(AND(U286="Sí",AB287="No"),"DEFICIENTE",
"")))))))))))</f>
        <v/>
      </c>
      <c r="AD287" s="382"/>
      <c r="AF287" s="351"/>
      <c r="AG287" s="354"/>
      <c r="AH287" s="351"/>
      <c r="AI287" s="354"/>
      <c r="AJ287" s="332"/>
    </row>
    <row r="288" spans="1:36" ht="12" customHeight="1">
      <c r="A288" s="365"/>
      <c r="B288" s="368"/>
      <c r="C288" s="368"/>
      <c r="D288" s="371"/>
      <c r="E288" s="391"/>
      <c r="F288" s="397"/>
      <c r="G288" s="375"/>
      <c r="H288"/>
      <c r="I288" s="385"/>
      <c r="J288" s="338"/>
      <c r="K288" s="340"/>
      <c r="L288" s="144"/>
      <c r="M288" s="394"/>
      <c r="N288" s="80"/>
      <c r="O288" s="351"/>
      <c r="P288" s="354"/>
      <c r="Q288" s="351"/>
      <c r="R288" s="354"/>
      <c r="S288" s="332"/>
      <c r="T288" s="42"/>
      <c r="U288" s="378"/>
      <c r="V288" s="116" t="s">
        <v>404</v>
      </c>
      <c r="W288" s="140"/>
      <c r="X288" s="135"/>
      <c r="Y288" s="136"/>
      <c r="Z288" s="136"/>
      <c r="AA288" s="136"/>
      <c r="AB288" s="136"/>
      <c r="AC288" s="137" t="str">
        <f t="shared" ref="AC288" si="302" xml:space="preserve">
IF(U286="No","",
IF(AND(U286="No",Y288="",Z288="",AA288="",AB288=""),"",
IF(AND(U286="Sí",$W288&lt;&gt;"",COUNTA(X288:AB288)&lt;5),"Falta Valorar Control",
IF(AND(U286="Sí",$W288="",COUNTA(X288:AB288)=5),"Falta Valorar Control",
IF(AND(U286="Sí",$W288="",COUNTA(X288:AB288)&gt;=3),"Falta Valorar Control",
IF(AND(U286="No",W288=""),"",
IF(AND(U286="Sí",Y288="Sí",Z288="Sí",AA288="Sí",AB288="Sí"),"SUFICIENTE",
IF(AND(U286="Sí",Y288="No"),"DEFICIENTE",
IF(AND(U286="Sí",Z288="No"),"DEFICIENTE",
IF(AND(U286="Sí",AA288="No"),"DEFICIENTE",
IF(AND(U286="Sí",AB288="No"),"DEFICIENTE",
"")))))))))))</f>
        <v/>
      </c>
      <c r="AD288" s="382"/>
      <c r="AF288" s="351"/>
      <c r="AG288" s="354"/>
      <c r="AH288" s="351"/>
      <c r="AI288" s="354"/>
      <c r="AJ288" s="332"/>
    </row>
    <row r="289" spans="1:36" ht="12" customHeight="1">
      <c r="A289" s="365"/>
      <c r="B289" s="368"/>
      <c r="C289" s="368"/>
      <c r="D289" s="371"/>
      <c r="E289" s="391"/>
      <c r="F289" s="397"/>
      <c r="G289" s="375"/>
      <c r="H289"/>
      <c r="I289" s="385"/>
      <c r="J289" s="338"/>
      <c r="K289" s="340"/>
      <c r="L289" s="144"/>
      <c r="M289" s="394"/>
      <c r="N289" s="80"/>
      <c r="O289" s="351"/>
      <c r="P289" s="354"/>
      <c r="Q289" s="351"/>
      <c r="R289" s="354"/>
      <c r="S289" s="332"/>
      <c r="T289" s="42"/>
      <c r="U289" s="378"/>
      <c r="V289" s="116" t="s">
        <v>405</v>
      </c>
      <c r="W289" s="140"/>
      <c r="X289" s="135"/>
      <c r="Y289" s="136"/>
      <c r="Z289" s="136"/>
      <c r="AA289" s="136"/>
      <c r="AB289" s="136"/>
      <c r="AC289" s="137" t="str">
        <f t="shared" ref="AC289" si="303" xml:space="preserve">
IF(U286="No","",
IF(AND(U286="No",Y289="",Z289="",AA289="",AB289=""),"",
IF(AND(U286="Sí",$W289&lt;&gt;"",COUNTA(X289:AB289)&lt;5),"Falta Valorar Control",
IF(AND(U286="Sí",$W289="",COUNTA(X289:AB289)=5),"Falta Valorar Control",
IF(AND(U286="Sí",$W289="",COUNTA(X289:AB289)&gt;=3),"Falta Valorar Control",
IF(AND(U286="No",W289=""),"",
IF(AND(U286="Sí",Y289="Sí",Z289="Sí",AA289="Sí",AB289="Sí"),"SUFICIENTE",
IF(AND(U286="Sí",Y289="No"),"DEFICIENTE",
IF(AND(U286="Sí",Z289="No"),"DEFICIENTE",
IF(AND(U286="Sí",AA289="No"),"DEFICIENTE",
IF(AND(U286="Sí",AB289="No"),"DEFICIENTE",
"")))))))))))</f>
        <v/>
      </c>
      <c r="AD289" s="382"/>
      <c r="AF289" s="351"/>
      <c r="AG289" s="354"/>
      <c r="AH289" s="351"/>
      <c r="AI289" s="354"/>
      <c r="AJ289" s="332"/>
    </row>
    <row r="290" spans="1:36" ht="12" customHeight="1" thickBot="1">
      <c r="A290" s="365"/>
      <c r="B290" s="368"/>
      <c r="C290" s="368"/>
      <c r="D290" s="371"/>
      <c r="E290" s="391"/>
      <c r="F290" s="397"/>
      <c r="G290" s="375"/>
      <c r="H290"/>
      <c r="I290" s="386"/>
      <c r="J290" s="339"/>
      <c r="K290" s="341"/>
      <c r="L290" s="144"/>
      <c r="M290" s="394"/>
      <c r="N290" s="80"/>
      <c r="O290" s="351"/>
      <c r="P290" s="354"/>
      <c r="Q290" s="351"/>
      <c r="R290" s="354"/>
      <c r="S290" s="332"/>
      <c r="T290" s="42"/>
      <c r="U290" s="379"/>
      <c r="V290" s="117" t="s">
        <v>406</v>
      </c>
      <c r="W290" s="148"/>
      <c r="X290" s="138"/>
      <c r="Y290" s="139"/>
      <c r="Z290" s="139"/>
      <c r="AA290" s="139"/>
      <c r="AB290" s="139"/>
      <c r="AC290" s="137" t="str">
        <f t="shared" ref="AC290" si="304" xml:space="preserve">
IF(U286="No","",
IF(AND(U286="No",Y290="",Z290="",AA290="",AB290=""),"",
IF(AND(U286="Sí",$W290&lt;&gt;"",COUNTA(X290:AB290)&lt;5),"Falta Valorar Control",
IF(AND(U286="Sí",$W290="",COUNTA(X290:AB290)=5),"Falta Valorar Control",
IF(AND(U286="Sí",$W290="",COUNTA(X290:AB290)&gt;=3),"Falta Valorar Control",
IF(AND(U286="No",W290=""),"",
IF(AND(U286="Sí",Y290="Sí",Z290="Sí",AA290="Sí",AB290="Sí"),"SUFICIENTE",
IF(AND(U286="Sí",Y290="No"),"DEFICIENTE",
IF(AND(U286="Sí",Z290="No"),"DEFICIENTE",
IF(AND(U286="Sí",AA290="No"),"DEFICIENTE",
IF(AND(U286="Sí",AB290="No"),"DEFICIENTE",
"")))))))))))</f>
        <v/>
      </c>
      <c r="AD290" s="382"/>
      <c r="AF290" s="351"/>
      <c r="AG290" s="354"/>
      <c r="AH290" s="351"/>
      <c r="AI290" s="354"/>
      <c r="AJ290" s="332"/>
    </row>
    <row r="291" spans="1:36" ht="12" customHeight="1">
      <c r="A291" s="365"/>
      <c r="B291" s="368"/>
      <c r="C291" s="368"/>
      <c r="D291" s="371"/>
      <c r="E291" s="391"/>
      <c r="F291" s="397"/>
      <c r="G291" s="375"/>
      <c r="H291"/>
      <c r="I291" s="384"/>
      <c r="J291" s="342"/>
      <c r="K291" s="343"/>
      <c r="L291" s="144"/>
      <c r="M291" s="394"/>
      <c r="N291" s="80"/>
      <c r="O291" s="351"/>
      <c r="P291" s="354"/>
      <c r="Q291" s="351"/>
      <c r="R291" s="354"/>
      <c r="S291" s="332"/>
      <c r="T291" s="42"/>
      <c r="U291" s="377"/>
      <c r="V291" s="115" t="s">
        <v>407</v>
      </c>
      <c r="W291" s="141"/>
      <c r="X291" s="133"/>
      <c r="Y291" s="134"/>
      <c r="Z291" s="134"/>
      <c r="AA291" s="134"/>
      <c r="AB291" s="134"/>
      <c r="AC291" s="118" t="str">
        <f t="shared" ref="AC291" si="305" xml:space="preserve">
IF(U291="No","",
IF(AND(U291="No",Y291="",Z291="",AA291="",AB291=""),"",
IF(AND(U291="Sí",$W291=""),"Falta Valorar Control",
IF(AND(U291="Sí",$W291&lt;&gt;"",COUNTA(X291:AB291)&lt;5),"Falta Valorar Control",
IF(AND(U291="No",W291=""),"",
IF(AND(U291="Sí",Y291="Sí",Z291="Sí",AA291="Sí",AB291="Sí"),"SUFICIENTE",
IF(AND(U291="Sí",Y291="No"),"DEFICIENTE",
IF(AND(U291="Sí",Z291="No"),"DEFICIENTE",
IF(AND(U291="Sí",AA291="No"),"DEFICIENTE",
IF(AND(U291="Sí",AB291="No"),"DEFICIENTE",
""))))))))))</f>
        <v/>
      </c>
      <c r="AD291" s="382"/>
      <c r="AF291" s="351"/>
      <c r="AG291" s="354"/>
      <c r="AH291" s="351"/>
      <c r="AI291" s="354"/>
      <c r="AJ291" s="332"/>
    </row>
    <row r="292" spans="1:36" ht="12" customHeight="1">
      <c r="A292" s="365"/>
      <c r="B292" s="368"/>
      <c r="C292" s="368"/>
      <c r="D292" s="371"/>
      <c r="E292" s="391"/>
      <c r="F292" s="397"/>
      <c r="G292" s="375"/>
      <c r="H292"/>
      <c r="I292" s="385"/>
      <c r="J292" s="338"/>
      <c r="K292" s="340"/>
      <c r="L292" s="144"/>
      <c r="M292" s="394"/>
      <c r="N292" s="80"/>
      <c r="O292" s="351"/>
      <c r="P292" s="354"/>
      <c r="Q292" s="351"/>
      <c r="R292" s="354"/>
      <c r="S292" s="332"/>
      <c r="T292" s="42"/>
      <c r="U292" s="378"/>
      <c r="V292" s="116" t="s">
        <v>408</v>
      </c>
      <c r="W292" s="140"/>
      <c r="X292" s="135"/>
      <c r="Y292" s="136"/>
      <c r="Z292" s="136"/>
      <c r="AA292" s="136"/>
      <c r="AB292" s="136"/>
      <c r="AC292" s="137" t="str">
        <f t="shared" ref="AC292" si="306" xml:space="preserve">
IF(U291="No","",
IF(AND(U291="No",Y292="",Z292="",AA292="",AB292=""),"",
IF(AND(U291="Sí",$W292&lt;&gt;"",COUNTA(X292:AB292)&lt;5),"Falta Valorar Control",
IF(AND(U291="Sí",$W292="",COUNTA(X292:AB292)=5),"Falta Valorar Control",
IF(AND(U291="Sí",$W292="",COUNTA(X292:AB292)&gt;=3),"Falta Valorar Control",
IF(AND(U291="No",W292=""),"",
IF(AND(U291="Sí",Y292="Sí",Z292="Sí",AA292="Sí",AB292="Sí"),"SUFICIENTE",
IF(AND(U291="Sí",Y292="No"),"DEFICIENTE",
IF(AND(U291="Sí",Z292="No"),"DEFICIENTE",
IF(AND(U291="Sí",AA292="No"),"DEFICIENTE",
IF(AND(U291="Sí",AB292="No"),"DEFICIENTE",
"")))))))))))</f>
        <v/>
      </c>
      <c r="AD292" s="382"/>
      <c r="AF292" s="351"/>
      <c r="AG292" s="354"/>
      <c r="AH292" s="351"/>
      <c r="AI292" s="354"/>
      <c r="AJ292" s="332"/>
    </row>
    <row r="293" spans="1:36" ht="12" customHeight="1">
      <c r="A293" s="365"/>
      <c r="B293" s="368"/>
      <c r="C293" s="368"/>
      <c r="D293" s="371"/>
      <c r="E293" s="391"/>
      <c r="F293" s="397"/>
      <c r="G293" s="375"/>
      <c r="H293"/>
      <c r="I293" s="385"/>
      <c r="J293" s="338"/>
      <c r="K293" s="340"/>
      <c r="L293" s="144"/>
      <c r="M293" s="394"/>
      <c r="N293" s="80"/>
      <c r="O293" s="351"/>
      <c r="P293" s="354"/>
      <c r="Q293" s="351"/>
      <c r="R293" s="354"/>
      <c r="S293" s="332"/>
      <c r="T293" s="42"/>
      <c r="U293" s="378"/>
      <c r="V293" s="116" t="s">
        <v>409</v>
      </c>
      <c r="W293" s="140"/>
      <c r="X293" s="135"/>
      <c r="Y293" s="136"/>
      <c r="Z293" s="136"/>
      <c r="AA293" s="136"/>
      <c r="AB293" s="136"/>
      <c r="AC293" s="137" t="str">
        <f t="shared" ref="AC293" si="307" xml:space="preserve">
IF(U291="No","",
IF(AND(U291="No",Y293="",Z293="",AA293="",AB293=""),"",
IF(AND(U291="Sí",$W293&lt;&gt;"",COUNTA(X293:AB293)&lt;5),"Falta Valorar Control",
IF(AND(U291="Sí",$W293="",COUNTA(X293:AB293)=5),"Falta Valorar Control",
IF(AND(U291="Sí",$W293="",COUNTA(X293:AB293)&gt;=3),"Falta Valorar Control",
IF(AND(U291="No",W293=""),"",
IF(AND(U291="Sí",Y293="Sí",Z293="Sí",AA293="Sí",AB293="Sí"),"SUFICIENTE",
IF(AND(U291="Sí",Y293="No"),"DEFICIENTE",
IF(AND(U291="Sí",Z293="No"),"DEFICIENTE",
IF(AND(U291="Sí",AA293="No"),"DEFICIENTE",
IF(AND(U291="Sí",AB293="No"),"DEFICIENTE",
"")))))))))))</f>
        <v/>
      </c>
      <c r="AD293" s="382"/>
      <c r="AF293" s="351"/>
      <c r="AG293" s="354"/>
      <c r="AH293" s="351"/>
      <c r="AI293" s="354"/>
      <c r="AJ293" s="332"/>
    </row>
    <row r="294" spans="1:36" ht="12" customHeight="1">
      <c r="A294" s="365"/>
      <c r="B294" s="368"/>
      <c r="C294" s="368"/>
      <c r="D294" s="371"/>
      <c r="E294" s="391"/>
      <c r="F294" s="397"/>
      <c r="G294" s="375"/>
      <c r="H294"/>
      <c r="I294" s="385"/>
      <c r="J294" s="338"/>
      <c r="K294" s="340"/>
      <c r="L294" s="144"/>
      <c r="M294" s="394"/>
      <c r="N294" s="80"/>
      <c r="O294" s="351"/>
      <c r="P294" s="354"/>
      <c r="Q294" s="351"/>
      <c r="R294" s="354"/>
      <c r="S294" s="332"/>
      <c r="T294" s="42"/>
      <c r="U294" s="378"/>
      <c r="V294" s="116" t="s">
        <v>410</v>
      </c>
      <c r="W294" s="140"/>
      <c r="X294" s="135"/>
      <c r="Y294" s="136"/>
      <c r="Z294" s="136"/>
      <c r="AA294" s="136"/>
      <c r="AB294" s="136"/>
      <c r="AC294" s="137" t="str">
        <f t="shared" ref="AC294" si="308" xml:space="preserve">
IF(U291="No","",
IF(AND(U291="No",Y294="",Z294="",AA294="",AB294=""),"",
IF(AND(U291="Sí",$W294&lt;&gt;"",COUNTA(X294:AB294)&lt;5),"Falta Valorar Control",
IF(AND(U291="Sí",$W294="",COUNTA(X294:AB294)=5),"Falta Valorar Control",
IF(AND(U291="Sí",$W294="",COUNTA(X294:AB294)&gt;=3),"Falta Valorar Control",
IF(AND(U291="No",W294=""),"",
IF(AND(U291="Sí",Y294="Sí",Z294="Sí",AA294="Sí",AB294="Sí"),"SUFICIENTE",
IF(AND(U291="Sí",Y294="No"),"DEFICIENTE",
IF(AND(U291="Sí",Z294="No"),"DEFICIENTE",
IF(AND(U291="Sí",AA294="No"),"DEFICIENTE",
IF(AND(U291="Sí",AB294="No"),"DEFICIENTE",
"")))))))))))</f>
        <v/>
      </c>
      <c r="AD294" s="382"/>
      <c r="AF294" s="351"/>
      <c r="AG294" s="354"/>
      <c r="AH294" s="351"/>
      <c r="AI294" s="354"/>
      <c r="AJ294" s="332"/>
    </row>
    <row r="295" spans="1:36" ht="12" customHeight="1" thickBot="1">
      <c r="A295" s="365"/>
      <c r="B295" s="368"/>
      <c r="C295" s="368"/>
      <c r="D295" s="371"/>
      <c r="E295" s="391"/>
      <c r="F295" s="397"/>
      <c r="G295" s="375"/>
      <c r="H295"/>
      <c r="I295" s="386"/>
      <c r="J295" s="339"/>
      <c r="K295" s="341"/>
      <c r="L295" s="144"/>
      <c r="M295" s="394"/>
      <c r="N295" s="80"/>
      <c r="O295" s="351"/>
      <c r="P295" s="354"/>
      <c r="Q295" s="351"/>
      <c r="R295" s="354"/>
      <c r="S295" s="332"/>
      <c r="T295" s="42"/>
      <c r="U295" s="379"/>
      <c r="V295" s="117" t="s">
        <v>411</v>
      </c>
      <c r="W295" s="148"/>
      <c r="X295" s="138"/>
      <c r="Y295" s="139"/>
      <c r="Z295" s="139"/>
      <c r="AA295" s="139"/>
      <c r="AB295" s="139"/>
      <c r="AC295" s="137" t="str">
        <f t="shared" ref="AC295" si="309" xml:space="preserve">
IF(U291="No","",
IF(AND(U291="No",Y295="",Z295="",AA295="",AB295=""),"",
IF(AND(U291="Sí",$W295&lt;&gt;"",COUNTA(X295:AB295)&lt;5),"Falta Valorar Control",
IF(AND(U291="Sí",$W295="",COUNTA(X295:AB295)=5),"Falta Valorar Control",
IF(AND(U291="Sí",$W295="",COUNTA(X295:AB295)&gt;=3),"Falta Valorar Control",
IF(AND(U291="No",W295=""),"",
IF(AND(U291="Sí",Y295="Sí",Z295="Sí",AA295="Sí",AB295="Sí"),"SUFICIENTE",
IF(AND(U291="Sí",Y295="No"),"DEFICIENTE",
IF(AND(U291="Sí",Z295="No"),"DEFICIENTE",
IF(AND(U291="Sí",AA295="No"),"DEFICIENTE",
IF(AND(U291="Sí",AB295="No"),"DEFICIENTE",
"")))))))))))</f>
        <v/>
      </c>
      <c r="AD295" s="382"/>
      <c r="AF295" s="351"/>
      <c r="AG295" s="354"/>
      <c r="AH295" s="351"/>
      <c r="AI295" s="354"/>
      <c r="AJ295" s="332"/>
    </row>
    <row r="296" spans="1:36" ht="12" customHeight="1">
      <c r="A296" s="365"/>
      <c r="B296" s="368"/>
      <c r="C296" s="368"/>
      <c r="D296" s="371"/>
      <c r="E296" s="391"/>
      <c r="F296" s="397"/>
      <c r="G296" s="375"/>
      <c r="H296"/>
      <c r="I296" s="384"/>
      <c r="J296" s="342"/>
      <c r="K296" s="343"/>
      <c r="L296" s="144"/>
      <c r="M296" s="394"/>
      <c r="N296" s="80"/>
      <c r="O296" s="351"/>
      <c r="P296" s="354"/>
      <c r="Q296" s="351"/>
      <c r="R296" s="354"/>
      <c r="S296" s="332"/>
      <c r="T296" s="42"/>
      <c r="U296" s="377"/>
      <c r="V296" s="115" t="s">
        <v>412</v>
      </c>
      <c r="W296" s="141"/>
      <c r="X296" s="133"/>
      <c r="Y296" s="134"/>
      <c r="Z296" s="134"/>
      <c r="AA296" s="134"/>
      <c r="AB296" s="134"/>
      <c r="AC296" s="118" t="str">
        <f t="shared" ref="AC296" si="310" xml:space="preserve">
IF(U296="No","",
IF(AND(U296="No",Y296="",Z296="",AA296="",AB296=""),"",
IF(AND(U296="Sí",$W296=""),"Falta Valorar Control",
IF(AND(U296="Sí",$W296&lt;&gt;"",COUNTA(X296:AB296)&lt;5),"Falta Valorar Control",
IF(AND(U296="No",W296=""),"",
IF(AND(U296="Sí",Y296="Sí",Z296="Sí",AA296="Sí",AB296="Sí"),"SUFICIENTE",
IF(AND(U296="Sí",Y296="No"),"DEFICIENTE",
IF(AND(U296="Sí",Z296="No"),"DEFICIENTE",
IF(AND(U296="Sí",AA296="No"),"DEFICIENTE",
IF(AND(U296="Sí",AB296="No"),"DEFICIENTE",
""))))))))))</f>
        <v/>
      </c>
      <c r="AD296" s="382"/>
      <c r="AF296" s="351"/>
      <c r="AG296" s="354"/>
      <c r="AH296" s="351"/>
      <c r="AI296" s="354"/>
      <c r="AJ296" s="332"/>
    </row>
    <row r="297" spans="1:36" ht="12" customHeight="1">
      <c r="A297" s="365"/>
      <c r="B297" s="368"/>
      <c r="C297" s="368"/>
      <c r="D297" s="371"/>
      <c r="E297" s="391"/>
      <c r="F297" s="397"/>
      <c r="G297" s="375"/>
      <c r="H297"/>
      <c r="I297" s="385"/>
      <c r="J297" s="338"/>
      <c r="K297" s="340"/>
      <c r="L297" s="144"/>
      <c r="M297" s="394"/>
      <c r="N297" s="80"/>
      <c r="O297" s="351"/>
      <c r="P297" s="354"/>
      <c r="Q297" s="351"/>
      <c r="R297" s="354"/>
      <c r="S297" s="332"/>
      <c r="T297" s="42"/>
      <c r="U297" s="378"/>
      <c r="V297" s="116" t="s">
        <v>413</v>
      </c>
      <c r="W297" s="140"/>
      <c r="X297" s="135"/>
      <c r="Y297" s="136"/>
      <c r="Z297" s="136"/>
      <c r="AA297" s="136"/>
      <c r="AB297" s="136"/>
      <c r="AC297" s="137" t="str">
        <f t="shared" ref="AC297" si="311" xml:space="preserve">
IF(U296="No","",
IF(AND(U296="No",Y297="",Z297="",AA297="",AB297=""),"",
IF(AND(U296="Sí",$W297&lt;&gt;"",COUNTA(X297:AB297)&lt;5),"Falta Valorar Control",
IF(AND(U296="Sí",$W297="",COUNTA(X297:AB297)=5),"Falta Valorar Control",
IF(AND(U296="Sí",$W297="",COUNTA(X297:AB297)&gt;=3),"Falta Valorar Control",
IF(AND(U296="No",W297=""),"",
IF(AND(U296="Sí",Y297="Sí",Z297="Sí",AA297="Sí",AB297="Sí"),"SUFICIENTE",
IF(AND(U296="Sí",Y297="No"),"DEFICIENTE",
IF(AND(U296="Sí",Z297="No"),"DEFICIENTE",
IF(AND(U296="Sí",AA297="No"),"DEFICIENTE",
IF(AND(U296="Sí",AB297="No"),"DEFICIENTE",
"")))))))))))</f>
        <v/>
      </c>
      <c r="AD297" s="382"/>
      <c r="AF297" s="351"/>
      <c r="AG297" s="354"/>
      <c r="AH297" s="351"/>
      <c r="AI297" s="354"/>
      <c r="AJ297" s="332"/>
    </row>
    <row r="298" spans="1:36" ht="12" customHeight="1">
      <c r="A298" s="365"/>
      <c r="B298" s="368"/>
      <c r="C298" s="368"/>
      <c r="D298" s="371"/>
      <c r="E298" s="391"/>
      <c r="F298" s="397"/>
      <c r="G298" s="375"/>
      <c r="H298"/>
      <c r="I298" s="385"/>
      <c r="J298" s="338"/>
      <c r="K298" s="340"/>
      <c r="L298" s="144"/>
      <c r="M298" s="394"/>
      <c r="N298" s="80"/>
      <c r="O298" s="351"/>
      <c r="P298" s="354"/>
      <c r="Q298" s="351"/>
      <c r="R298" s="354"/>
      <c r="S298" s="332"/>
      <c r="T298" s="42"/>
      <c r="U298" s="378"/>
      <c r="V298" s="116" t="s">
        <v>414</v>
      </c>
      <c r="W298" s="140"/>
      <c r="X298" s="135"/>
      <c r="Y298" s="136"/>
      <c r="Z298" s="136"/>
      <c r="AA298" s="136"/>
      <c r="AB298" s="136"/>
      <c r="AC298" s="137" t="str">
        <f t="shared" ref="AC298" si="312" xml:space="preserve">
IF(U296="No","",
IF(AND(U296="No",Y298="",Z298="",AA298="",AB298=""),"",
IF(AND(U296="Sí",$W298&lt;&gt;"",COUNTA(X298:AB298)&lt;5),"Falta Valorar Control",
IF(AND(U296="Sí",$W298="",COUNTA(X298:AB298)=5),"Falta Valorar Control",
IF(AND(U296="Sí",$W298="",COUNTA(X298:AB298)&gt;=3),"Falta Valorar Control",
IF(AND(U296="No",W298=""),"",
IF(AND(U296="Sí",Y298="Sí",Z298="Sí",AA298="Sí",AB298="Sí"),"SUFICIENTE",
IF(AND(U296="Sí",Y298="No"),"DEFICIENTE",
IF(AND(U296="Sí",Z298="No"),"DEFICIENTE",
IF(AND(U296="Sí",AA298="No"),"DEFICIENTE",
IF(AND(U296="Sí",AB298="No"),"DEFICIENTE",
"")))))))))))</f>
        <v/>
      </c>
      <c r="AD298" s="382"/>
      <c r="AF298" s="351"/>
      <c r="AG298" s="354"/>
      <c r="AH298" s="351"/>
      <c r="AI298" s="354"/>
      <c r="AJ298" s="332"/>
    </row>
    <row r="299" spans="1:36" ht="12" customHeight="1">
      <c r="A299" s="365"/>
      <c r="B299" s="368"/>
      <c r="C299" s="368"/>
      <c r="D299" s="371"/>
      <c r="E299" s="391"/>
      <c r="F299" s="397"/>
      <c r="G299" s="375"/>
      <c r="H299"/>
      <c r="I299" s="385"/>
      <c r="J299" s="338"/>
      <c r="K299" s="340"/>
      <c r="L299" s="144"/>
      <c r="M299" s="394"/>
      <c r="N299" s="80"/>
      <c r="O299" s="351"/>
      <c r="P299" s="354"/>
      <c r="Q299" s="351"/>
      <c r="R299" s="354"/>
      <c r="S299" s="332"/>
      <c r="T299" s="42"/>
      <c r="U299" s="378"/>
      <c r="V299" s="116" t="s">
        <v>415</v>
      </c>
      <c r="W299" s="140"/>
      <c r="X299" s="135"/>
      <c r="Y299" s="136"/>
      <c r="Z299" s="136"/>
      <c r="AA299" s="136"/>
      <c r="AB299" s="136"/>
      <c r="AC299" s="137" t="str">
        <f t="shared" ref="AC299" si="313" xml:space="preserve">
IF(U296="No","",
IF(AND(U296="No",Y299="",Z299="",AA299="",AB299=""),"",
IF(AND(U296="Sí",$W299&lt;&gt;"",COUNTA(X299:AB299)&lt;5),"Falta Valorar Control",
IF(AND(U296="Sí",$W299="",COUNTA(X299:AB299)=5),"Falta Valorar Control",
IF(AND(U296="Sí",$W299="",COUNTA(X299:AB299)&gt;=3),"Falta Valorar Control",
IF(AND(U296="No",W299=""),"",
IF(AND(U296="Sí",Y299="Sí",Z299="Sí",AA299="Sí",AB299="Sí"),"SUFICIENTE",
IF(AND(U296="Sí",Y299="No"),"DEFICIENTE",
IF(AND(U296="Sí",Z299="No"),"DEFICIENTE",
IF(AND(U296="Sí",AA299="No"),"DEFICIENTE",
IF(AND(U296="Sí",AB299="No"),"DEFICIENTE",
"")))))))))))</f>
        <v/>
      </c>
      <c r="AD299" s="382"/>
      <c r="AF299" s="351"/>
      <c r="AG299" s="354"/>
      <c r="AH299" s="351"/>
      <c r="AI299" s="354"/>
      <c r="AJ299" s="332"/>
    </row>
    <row r="300" spans="1:36" ht="12" customHeight="1" thickBot="1">
      <c r="A300" s="365"/>
      <c r="B300" s="368"/>
      <c r="C300" s="368"/>
      <c r="D300" s="371"/>
      <c r="E300" s="391"/>
      <c r="F300" s="397"/>
      <c r="G300" s="375"/>
      <c r="H300"/>
      <c r="I300" s="386"/>
      <c r="J300" s="339"/>
      <c r="K300" s="341"/>
      <c r="L300" s="144"/>
      <c r="M300" s="394"/>
      <c r="N300" s="80"/>
      <c r="O300" s="351"/>
      <c r="P300" s="354"/>
      <c r="Q300" s="351"/>
      <c r="R300" s="354"/>
      <c r="S300" s="332"/>
      <c r="T300" s="42"/>
      <c r="U300" s="379"/>
      <c r="V300" s="117" t="s">
        <v>416</v>
      </c>
      <c r="W300" s="148"/>
      <c r="X300" s="138"/>
      <c r="Y300" s="139"/>
      <c r="Z300" s="139"/>
      <c r="AA300" s="139"/>
      <c r="AB300" s="139"/>
      <c r="AC300" s="137" t="str">
        <f t="shared" ref="AC300" si="314" xml:space="preserve">
IF(U296="No","",
IF(AND(U296="No",Y300="",Z300="",AA300="",AB300=""),"",
IF(AND(U296="Sí",$W300&lt;&gt;"",COUNTA(X300:AB300)&lt;5),"Falta Valorar Control",
IF(AND(U296="Sí",$W300="",COUNTA(X300:AB300)=5),"Falta Valorar Control",
IF(AND(U296="Sí",$W300="",COUNTA(X300:AB300)&gt;=3),"Falta Valorar Control",
IF(AND(U296="No",W300=""),"",
IF(AND(U296="Sí",Y300="Sí",Z300="Sí",AA300="Sí",AB300="Sí"),"SUFICIENTE",
IF(AND(U296="Sí",Y300="No"),"DEFICIENTE",
IF(AND(U296="Sí",Z300="No"),"DEFICIENTE",
IF(AND(U296="Sí",AA300="No"),"DEFICIENTE",
IF(AND(U296="Sí",AB300="No"),"DEFICIENTE",
"")))))))))))</f>
        <v/>
      </c>
      <c r="AD300" s="382"/>
      <c r="AF300" s="351"/>
      <c r="AG300" s="354"/>
      <c r="AH300" s="351"/>
      <c r="AI300" s="354"/>
      <c r="AJ300" s="332"/>
    </row>
    <row r="301" spans="1:36" ht="12" customHeight="1">
      <c r="A301" s="365"/>
      <c r="B301" s="368"/>
      <c r="C301" s="368"/>
      <c r="D301" s="371"/>
      <c r="E301" s="391"/>
      <c r="F301" s="397"/>
      <c r="G301" s="375"/>
      <c r="H301"/>
      <c r="I301" s="384"/>
      <c r="J301" s="342"/>
      <c r="K301" s="343"/>
      <c r="L301" s="144"/>
      <c r="M301" s="394"/>
      <c r="O301" s="351"/>
      <c r="P301" s="354"/>
      <c r="Q301" s="351"/>
      <c r="R301" s="354"/>
      <c r="S301" s="332"/>
      <c r="T301" s="42"/>
      <c r="U301" s="377"/>
      <c r="V301" s="115" t="s">
        <v>417</v>
      </c>
      <c r="W301" s="141"/>
      <c r="X301" s="133"/>
      <c r="Y301" s="134"/>
      <c r="Z301" s="134"/>
      <c r="AA301" s="134"/>
      <c r="AB301" s="134"/>
      <c r="AC301" s="118" t="str">
        <f t="shared" ref="AC301" si="315" xml:space="preserve">
IF(U301="No","",
IF(AND(U301="No",Y301="",Z301="",AA301="",AB301=""),"",
IF(AND(U301="Sí",$W301=""),"Falta Valorar Control",
IF(AND(U301="Sí",$W301&lt;&gt;"",COUNTA(X301:AB301)&lt;5),"Falta Valorar Control",
IF(AND(U301="No",W301=""),"",
IF(AND(U301="Sí",Y301="Sí",Z301="Sí",AA301="Sí",AB301="Sí"),"SUFICIENTE",
IF(AND(U301="Sí",Y301="No"),"DEFICIENTE",
IF(AND(U301="Sí",Z301="No"),"DEFICIENTE",
IF(AND(U301="Sí",AA301="No"),"DEFICIENTE",
IF(AND(U301="Sí",AB301="No"),"DEFICIENTE",
""))))))))))</f>
        <v/>
      </c>
      <c r="AD301" s="382"/>
      <c r="AF301" s="351"/>
      <c r="AG301" s="354"/>
      <c r="AH301" s="351"/>
      <c r="AI301" s="354"/>
      <c r="AJ301" s="332"/>
    </row>
    <row r="302" spans="1:36" ht="12" customHeight="1">
      <c r="A302" s="365"/>
      <c r="B302" s="368"/>
      <c r="C302" s="368"/>
      <c r="D302" s="371"/>
      <c r="E302" s="391"/>
      <c r="F302" s="397"/>
      <c r="G302" s="375"/>
      <c r="H302"/>
      <c r="I302" s="385"/>
      <c r="J302" s="338"/>
      <c r="K302" s="340"/>
      <c r="L302" s="144"/>
      <c r="M302" s="394"/>
      <c r="N302" s="80"/>
      <c r="O302" s="351"/>
      <c r="P302" s="354"/>
      <c r="Q302" s="351"/>
      <c r="R302" s="354"/>
      <c r="S302" s="332"/>
      <c r="T302" s="42"/>
      <c r="U302" s="378"/>
      <c r="V302" s="116" t="s">
        <v>418</v>
      </c>
      <c r="W302" s="140"/>
      <c r="X302" s="135"/>
      <c r="Y302" s="136"/>
      <c r="Z302" s="136"/>
      <c r="AA302" s="136"/>
      <c r="AB302" s="136"/>
      <c r="AC302" s="137" t="str">
        <f t="shared" ref="AC302" si="316" xml:space="preserve">
IF(U301="No","",
IF(AND(U301="No",Y302="",Z302="",AA302="",AB302=""),"",
IF(AND(U301="Sí",$W302&lt;&gt;"",COUNTA(X302:AB302)&lt;5),"Falta Valorar Control",
IF(AND(U301="Sí",$W302="",COUNTA(X302:AB302)=5),"Falta Valorar Control",
IF(AND(U301="Sí",$W302="",COUNTA(X302:AB302)&gt;=3),"Falta Valorar Control",
IF(AND(U301="No",W302=""),"",
IF(AND(U301="Sí",Y302="Sí",Z302="Sí",AA302="Sí",AB302="Sí"),"SUFICIENTE",
IF(AND(U301="Sí",Y302="No"),"DEFICIENTE",
IF(AND(U301="Sí",Z302="No"),"DEFICIENTE",
IF(AND(U301="Sí",AA302="No"),"DEFICIENTE",
IF(AND(U301="Sí",AB302="No"),"DEFICIENTE",
"")))))))))))</f>
        <v/>
      </c>
      <c r="AD302" s="382"/>
      <c r="AF302" s="351"/>
      <c r="AG302" s="354"/>
      <c r="AH302" s="351"/>
      <c r="AI302" s="354"/>
      <c r="AJ302" s="332"/>
    </row>
    <row r="303" spans="1:36" ht="12" customHeight="1">
      <c r="A303" s="365"/>
      <c r="B303" s="368"/>
      <c r="C303" s="368"/>
      <c r="D303" s="371"/>
      <c r="E303" s="391"/>
      <c r="F303" s="397"/>
      <c r="G303" s="375"/>
      <c r="H303"/>
      <c r="I303" s="385"/>
      <c r="J303" s="338"/>
      <c r="K303" s="340"/>
      <c r="L303" s="144"/>
      <c r="M303" s="394"/>
      <c r="N303" s="80"/>
      <c r="O303" s="351"/>
      <c r="P303" s="354"/>
      <c r="Q303" s="351"/>
      <c r="R303" s="354"/>
      <c r="S303" s="332"/>
      <c r="T303" s="42"/>
      <c r="U303" s="378"/>
      <c r="V303" s="116" t="s">
        <v>419</v>
      </c>
      <c r="W303" s="140"/>
      <c r="X303" s="135"/>
      <c r="Y303" s="136"/>
      <c r="Z303" s="136"/>
      <c r="AA303" s="136"/>
      <c r="AB303" s="136"/>
      <c r="AC303" s="137" t="str">
        <f t="shared" ref="AC303" si="317" xml:space="preserve">
IF(U301="No","",
IF(AND(U301="No",Y303="",Z303="",AA303="",AB303=""),"",
IF(AND(U301="Sí",$W303&lt;&gt;"",COUNTA(X303:AB303)&lt;5),"Falta Valorar Control",
IF(AND(U301="Sí",$W303="",COUNTA(X303:AB303)=5),"Falta Valorar Control",
IF(AND(U301="Sí",$W303="",COUNTA(X303:AB303)&gt;=3),"Falta Valorar Control",
IF(AND(U301="No",W303=""),"",
IF(AND(U301="Sí",Y303="Sí",Z303="Sí",AA303="Sí",AB303="Sí"),"SUFICIENTE",
IF(AND(U301="Sí",Y303="No"),"DEFICIENTE",
IF(AND(U301="Sí",Z303="No"),"DEFICIENTE",
IF(AND(U301="Sí",AA303="No"),"DEFICIENTE",
IF(AND(U301="Sí",AB303="No"),"DEFICIENTE",
"")))))))))))</f>
        <v/>
      </c>
      <c r="AD303" s="382"/>
      <c r="AF303" s="351"/>
      <c r="AG303" s="354"/>
      <c r="AH303" s="351"/>
      <c r="AI303" s="354"/>
      <c r="AJ303" s="332"/>
    </row>
    <row r="304" spans="1:36" ht="12" customHeight="1">
      <c r="A304" s="365"/>
      <c r="B304" s="368"/>
      <c r="C304" s="368"/>
      <c r="D304" s="371"/>
      <c r="E304" s="391"/>
      <c r="F304" s="397"/>
      <c r="G304" s="375"/>
      <c r="H304"/>
      <c r="I304" s="385"/>
      <c r="J304" s="338"/>
      <c r="K304" s="340"/>
      <c r="L304" s="144"/>
      <c r="M304" s="394"/>
      <c r="N304" s="80"/>
      <c r="O304" s="351"/>
      <c r="P304" s="354"/>
      <c r="Q304" s="351"/>
      <c r="R304" s="354"/>
      <c r="S304" s="332"/>
      <c r="T304" s="42"/>
      <c r="U304" s="378"/>
      <c r="V304" s="116" t="s">
        <v>420</v>
      </c>
      <c r="W304" s="140"/>
      <c r="X304" s="135"/>
      <c r="Y304" s="136"/>
      <c r="Z304" s="136"/>
      <c r="AA304" s="136"/>
      <c r="AB304" s="136"/>
      <c r="AC304" s="137" t="str">
        <f t="shared" ref="AC304" si="318" xml:space="preserve">
IF(U301="No","",
IF(AND(U301="No",Y304="",Z304="",AA304="",AB304=""),"",
IF(AND(U301="Sí",$W304&lt;&gt;"",COUNTA(X304:AB304)&lt;5),"Falta Valorar Control",
IF(AND(U301="Sí",$W304="",COUNTA(X304:AB304)=5),"Falta Valorar Control",
IF(AND(U301="Sí",$W304="",COUNTA(X304:AB304)&gt;=3),"Falta Valorar Control",
IF(AND(U301="No",W304=""),"",
IF(AND(U301="Sí",Y304="Sí",Z304="Sí",AA304="Sí",AB304="Sí"),"SUFICIENTE",
IF(AND(U301="Sí",Y304="No"),"DEFICIENTE",
IF(AND(U301="Sí",Z304="No"),"DEFICIENTE",
IF(AND(U301="Sí",AA304="No"),"DEFICIENTE",
IF(AND(U301="Sí",AB304="No"),"DEFICIENTE",
"")))))))))))</f>
        <v/>
      </c>
      <c r="AD304" s="382"/>
      <c r="AF304" s="351"/>
      <c r="AG304" s="354"/>
      <c r="AH304" s="351"/>
      <c r="AI304" s="354"/>
      <c r="AJ304" s="332"/>
    </row>
    <row r="305" spans="1:36" ht="12" customHeight="1" thickBot="1">
      <c r="A305" s="366"/>
      <c r="B305" s="369"/>
      <c r="C305" s="369"/>
      <c r="D305" s="372"/>
      <c r="E305" s="392"/>
      <c r="F305" s="398"/>
      <c r="G305" s="376"/>
      <c r="H305"/>
      <c r="I305" s="387"/>
      <c r="J305" s="344"/>
      <c r="K305" s="345"/>
      <c r="L305" s="144"/>
      <c r="M305" s="395"/>
      <c r="N305" s="80"/>
      <c r="O305" s="352"/>
      <c r="P305" s="355"/>
      <c r="Q305" s="352"/>
      <c r="R305" s="355"/>
      <c r="S305" s="333"/>
      <c r="T305" s="42"/>
      <c r="U305" s="380"/>
      <c r="V305" s="149" t="s">
        <v>421</v>
      </c>
      <c r="W305" s="150"/>
      <c r="X305" s="151"/>
      <c r="Y305" s="152"/>
      <c r="Z305" s="152"/>
      <c r="AA305" s="152"/>
      <c r="AB305" s="152"/>
      <c r="AC305" s="153" t="str">
        <f t="shared" ref="AC305" si="319" xml:space="preserve">
IF(U301="No","",
IF(AND(U301="No",Y305="",Z305="",AA305="",AB305=""),"",
IF(AND(U301="Sí",$W305&lt;&gt;"",COUNTA(X305:AB305)&lt;5),"Falta Valorar Control",
IF(AND(U301="Sí",$W305="",COUNTA(X305:AB305)=5),"Falta Valorar Control",
IF(AND(U301="Sí",$W305="",COUNTA(X305:AB305)&gt;=3),"Falta Valorar Control",
IF(AND(U301="No",W305=""),"",
IF(AND(U301="Sí",Y305="Sí",Z305="Sí",AA305="Sí",AB305="Sí"),"SUFICIENTE",
IF(AND(U301="Sí",Y305="No"),"DEFICIENTE",
IF(AND(U301="Sí",Z305="No"),"DEFICIENTE",
IF(AND(U301="Sí",AA305="No"),"DEFICIENTE",
IF(AND(U301="Sí",AB305="No"),"DEFICIENTE",
"")))))))))))</f>
        <v/>
      </c>
      <c r="AD305" s="383"/>
      <c r="AF305" s="352"/>
      <c r="AG305" s="355"/>
      <c r="AH305" s="352"/>
      <c r="AI305" s="355"/>
      <c r="AJ305" s="333"/>
    </row>
    <row r="306" spans="1:36" ht="12" customHeight="1" thickTop="1">
      <c r="A306" s="364" t="s">
        <v>83</v>
      </c>
      <c r="B306" s="388"/>
      <c r="C306" s="388"/>
      <c r="D306" s="389"/>
      <c r="E306" s="390"/>
      <c r="F306" s="396"/>
      <c r="G306" s="399"/>
      <c r="H306"/>
      <c r="I306" s="400"/>
      <c r="J306" s="401"/>
      <c r="K306" s="402"/>
      <c r="L306" s="144"/>
      <c r="M306" s="393"/>
      <c r="N306" s="80"/>
      <c r="O306" s="350"/>
      <c r="P306" s="353" t="str">
        <f t="shared" ref="P306:P331" si="320">IF(O306="","",IF(O306&lt;3,"Remota",IF(O306&lt;5,"Inusual",IF(O306&lt;7,"Probable",IF(O306&lt;9,"Muy Probable","Recurrente")))))</f>
        <v/>
      </c>
      <c r="Q306" s="350"/>
      <c r="R306" s="353" t="str">
        <f t="shared" ref="R306:R331" si="321">IF(Q306="","",IF(Q306&lt;3,"Menor",IF(Q306&lt;5,"Bajo",IF(Q306&lt;7,"Moderado",IF(Q306&lt;9,"Grave","Catastrófico")))))</f>
        <v/>
      </c>
      <c r="S306" s="331" t="str">
        <f t="shared" ref="S306" si="322">IF(O306="","Aun no se determina",IF(AND(O306&lt;=5,Q306&lt;=5),"Controlado",
IF(AND(O306&gt;5,Q306&lt;=5),"Atención Periódica",
IF(AND(O306&lt;=5,Q306&gt;5),"Seguimiento",
IF(AND(O306&gt;=5,Q306&gt;=5),"Atención Inmediata",
0)))))</f>
        <v>Aun no se determina</v>
      </c>
      <c r="T306" s="42"/>
      <c r="U306" s="377"/>
      <c r="V306" s="115" t="s">
        <v>422</v>
      </c>
      <c r="W306" s="141"/>
      <c r="X306" s="133"/>
      <c r="Y306" s="134"/>
      <c r="Z306" s="134"/>
      <c r="AA306" s="134"/>
      <c r="AB306" s="134"/>
      <c r="AC306" s="118" t="str">
        <f t="shared" ref="AC306" si="323" xml:space="preserve">
IF(U306="No","",
IF(AND(U306="No",Y306="",Z306="",AA306="",AB306=""),"",
IF(AND(U306="Sí",$W306=""),"Falta Valorar Control",
IF(AND(U306="Sí",$W306&lt;&gt;"",COUNTA(X306:AB306)&lt;5),"Falta Valorar Control",
IF(AND(U306="No",W306=""),"",
IF(AND(U306="Sí",Y306="Sí",Z306="Sí",AA306="Sí",AB306="Sí"),"SUFICIENTE",
IF(AND(U306="Sí",Y306="No"),"DEFICIENTE",
IF(AND(U306="Sí",Z306="No"),"DEFICIENTE",
IF(AND(U306="Sí",AA306="No"),"DEFICIENTE",
IF(AND(U306="Sí",AB306="No"),"DEFICIENTE",
""))))))))))</f>
        <v/>
      </c>
      <c r="AD306" s="381" t="str">
        <f t="shared" ref="AD306" si="324" xml:space="preserve">
IF(AND(U306="",U311="",U316="",U321="",U326=""),"Favor de indicar si existen controles",
IF(COUNTIF(AC306:AC330,"Falta Valorar Control")&gt;=1,"Falta Describir o Valorar Control :)",
IF(OR(U306="No",U311="No",U316="No",U321="No",U326="No"),"DEFICIENTE",
IF(
COUNTIFS(AC306:AC330,"SUFICIENTE")/
(COUNTA(W306:W330)-(IF(U321="",COUNTA(W321:W325),0)+IF(U326="",COUNTA(W326:W330),0)+IF(U316="",COUNTA(W316:W320),0)+IF(U311="",COUNTA(W311:W315),0)+IF(U306="",COUNTA(W306:W310),0)))
=1,"SUFICIENTE",
IF(OR(AC306="Falta Valorar Control",AC311="Falta Valorar Control",AC316="Falta Valorar Control",AC321="Falta Valorar Control",AC326="Falta Valorar Control"),"Falta Describir o Valorar Control",
"DEFICIENTE")))))</f>
        <v>Favor de indicar si existen controles</v>
      </c>
      <c r="AE306" s="147" t="e">
        <f t="shared" ref="AE306" si="325">COUNTIFS(AC306:AC330,"SUFICIENTE")/
(COUNTA(W306:W330)-(IF(U321="",COUNTA(W321:W325),0)+IF(U326="",COUNTA(W326:W330),0)+IF(U316="",COUNTA(W316:W320),0)+IF(U311="",COUNTA(W311:W315),0)+IF(U306="",COUNTA(W306:W310),0)))</f>
        <v>#DIV/0!</v>
      </c>
      <c r="AF306" s="350"/>
      <c r="AG306" s="353" t="str">
        <f t="shared" ref="AG306:AG331" si="326">IF(AF306="","",IF(AF306&lt;3,"Remota",IF(AF306&lt;5,"Inusual",IF(AF306&lt;7,"Probable",IF(AF306&lt;9,"Muy Probable","Recurrente")))))</f>
        <v/>
      </c>
      <c r="AH306" s="350"/>
      <c r="AI306" s="353" t="str">
        <f t="shared" ref="AI306:AI331" si="327">IF(AH306="","",IF(AH306&lt;3,"Menor",IF(AH306&lt;5,"Bajo",IF(AH306&lt;7,"Moderado",IF(AH306&lt;9,"Grave","Catastrófico")))))</f>
        <v/>
      </c>
      <c r="AJ306" s="331" t="str">
        <f t="shared" ref="AJ306" si="328">IF(AF306="","Aun no se determina",IF(AND(AF306&lt;=5,AH306&lt;=5),"Controlado",
IF(AND(AF306&gt;5,AH306&lt;=5),"Atención Periódica",
IF(AND(AF306&lt;=5,AH306&gt;5),"Seguimiento",
IF(AND(AF306&gt;=5,AH306&gt;=5),"Atención Inmediata",
0)))))</f>
        <v>Aun no se determina</v>
      </c>
    </row>
    <row r="307" spans="1:36" ht="12" customHeight="1">
      <c r="A307" s="365"/>
      <c r="B307" s="368"/>
      <c r="C307" s="368"/>
      <c r="D307" s="371"/>
      <c r="E307" s="391"/>
      <c r="F307" s="397"/>
      <c r="G307" s="375"/>
      <c r="H307"/>
      <c r="I307" s="385"/>
      <c r="J307" s="338"/>
      <c r="K307" s="340"/>
      <c r="L307" s="144"/>
      <c r="M307" s="394"/>
      <c r="N307" s="80"/>
      <c r="O307" s="351"/>
      <c r="P307" s="354"/>
      <c r="Q307" s="351"/>
      <c r="R307" s="354"/>
      <c r="S307" s="332"/>
      <c r="T307" s="42"/>
      <c r="U307" s="378"/>
      <c r="V307" s="116" t="s">
        <v>423</v>
      </c>
      <c r="W307" s="140"/>
      <c r="X307" s="135"/>
      <c r="Y307" s="136"/>
      <c r="Z307" s="136"/>
      <c r="AA307" s="136"/>
      <c r="AB307" s="136"/>
      <c r="AC307" s="137" t="str">
        <f t="shared" ref="AC307" si="329" xml:space="preserve">
IF(U306="No","",
IF(AND(U306="No",Y307="",Z307="",AA307="",AB307=""),"",
IF(AND(U306="Sí",$W307&lt;&gt;"",COUNTA(X307:AB307)&lt;5),"Falta Valorar Control",
IF(AND(U306="Sí",$W307="",COUNTA(X307:AB307)=5),"Falta Valorar Control",
IF(AND(U306="Sí",$W307="",COUNTA(X307:AB307)&gt;=3),"Falta Valorar Control",
IF(AND(U306="No",W307=""),"",
IF(AND(U306="Sí",Y307="Sí",Z307="Sí",AA307="Sí",AB307="Sí"),"SUFICIENTE",
IF(AND(U306="Sí",Y307="No"),"DEFICIENTE",
IF(AND(U306="Sí",Z307="No"),"DEFICIENTE",
IF(AND(U306="Sí",AA307="No"),"DEFICIENTE",
IF(AND(U306="Sí",AB307="No"),"DEFICIENTE",
"")))))))))))</f>
        <v/>
      </c>
      <c r="AD307" s="382"/>
      <c r="AF307" s="351"/>
      <c r="AG307" s="354"/>
      <c r="AH307" s="351"/>
      <c r="AI307" s="354"/>
      <c r="AJ307" s="332"/>
    </row>
    <row r="308" spans="1:36" ht="12" customHeight="1">
      <c r="A308" s="365"/>
      <c r="B308" s="368"/>
      <c r="C308" s="368"/>
      <c r="D308" s="371"/>
      <c r="E308" s="391"/>
      <c r="F308" s="397"/>
      <c r="G308" s="375"/>
      <c r="H308"/>
      <c r="I308" s="385"/>
      <c r="J308" s="338"/>
      <c r="K308" s="340"/>
      <c r="L308" s="144"/>
      <c r="M308" s="394"/>
      <c r="N308" s="80"/>
      <c r="O308" s="351"/>
      <c r="P308" s="354"/>
      <c r="Q308" s="351"/>
      <c r="R308" s="354"/>
      <c r="S308" s="332"/>
      <c r="T308" s="42"/>
      <c r="U308" s="378"/>
      <c r="V308" s="116" t="s">
        <v>424</v>
      </c>
      <c r="W308" s="140"/>
      <c r="X308" s="135"/>
      <c r="Y308" s="136"/>
      <c r="Z308" s="136"/>
      <c r="AA308" s="136"/>
      <c r="AB308" s="136"/>
      <c r="AC308" s="137" t="str">
        <f t="shared" ref="AC308" si="330" xml:space="preserve">
IF(U306="No","",
IF(AND(U306="No",Y308="",Z308="",AA308="",AB308=""),"",
IF(AND(U306="Sí",$W308&lt;&gt;"",COUNTA(X308:AB308)&lt;5),"Falta Valorar Control",
IF(AND(U306="Sí",$W308="",COUNTA(X308:AB308)=5),"Falta Valorar Control",
IF(AND(U306="Sí",$W308="",COUNTA(X308:AB308)&gt;=3),"Falta Valorar Control",
IF(AND(U306="No",W308=""),"",
IF(AND(U306="Sí",Y308="Sí",Z308="Sí",AA308="Sí",AB308="Sí"),"SUFICIENTE",
IF(AND(U306="Sí",Y308="No"),"DEFICIENTE",
IF(AND(U306="Sí",Z308="No"),"DEFICIENTE",
IF(AND(U306="Sí",AA308="No"),"DEFICIENTE",
IF(AND(U306="Sí",AB308="No"),"DEFICIENTE",
"")))))))))))</f>
        <v/>
      </c>
      <c r="AD308" s="382"/>
      <c r="AF308" s="351"/>
      <c r="AG308" s="354"/>
      <c r="AH308" s="351"/>
      <c r="AI308" s="354"/>
      <c r="AJ308" s="332"/>
    </row>
    <row r="309" spans="1:36" ht="12" customHeight="1">
      <c r="A309" s="365"/>
      <c r="B309" s="368"/>
      <c r="C309" s="368"/>
      <c r="D309" s="371"/>
      <c r="E309" s="391"/>
      <c r="F309" s="397"/>
      <c r="G309" s="375"/>
      <c r="H309"/>
      <c r="I309" s="385"/>
      <c r="J309" s="338"/>
      <c r="K309" s="340"/>
      <c r="L309" s="144"/>
      <c r="M309" s="394"/>
      <c r="N309" s="80"/>
      <c r="O309" s="351"/>
      <c r="P309" s="354"/>
      <c r="Q309" s="351"/>
      <c r="R309" s="354"/>
      <c r="S309" s="332"/>
      <c r="T309" s="42"/>
      <c r="U309" s="378"/>
      <c r="V309" s="116" t="s">
        <v>425</v>
      </c>
      <c r="W309" s="140"/>
      <c r="X309" s="135"/>
      <c r="Y309" s="136"/>
      <c r="Z309" s="136"/>
      <c r="AA309" s="136"/>
      <c r="AB309" s="136"/>
      <c r="AC309" s="137" t="str">
        <f t="shared" ref="AC309" si="331" xml:space="preserve">
IF(U306="No","",
IF(AND(U306="No",Y309="",Z309="",AA309="",AB309=""),"",
IF(AND(U306="Sí",$W309&lt;&gt;"",COUNTA(X309:AB309)&lt;5),"Falta Valorar Control",
IF(AND(U306="Sí",$W309="",COUNTA(X309:AB309)=5),"Falta Valorar Control",
IF(AND(U306="Sí",$W309="",COUNTA(X309:AB309)&gt;=3),"Falta Valorar Control",
IF(AND(U306="No",W309=""),"",
IF(AND(U306="Sí",Y309="Sí",Z309="Sí",AA309="Sí",AB309="Sí"),"SUFICIENTE",
IF(AND(U306="Sí",Y309="No"),"DEFICIENTE",
IF(AND(U306="Sí",Z309="No"),"DEFICIENTE",
IF(AND(U306="Sí",AA309="No"),"DEFICIENTE",
IF(AND(U306="Sí",AB309="No"),"DEFICIENTE",
"")))))))))))</f>
        <v/>
      </c>
      <c r="AD309" s="382"/>
      <c r="AF309" s="351"/>
      <c r="AG309" s="354"/>
      <c r="AH309" s="351"/>
      <c r="AI309" s="354"/>
      <c r="AJ309" s="332"/>
    </row>
    <row r="310" spans="1:36" ht="12" customHeight="1" thickBot="1">
      <c r="A310" s="365"/>
      <c r="B310" s="368"/>
      <c r="C310" s="368"/>
      <c r="D310" s="371"/>
      <c r="E310" s="391"/>
      <c r="F310" s="397"/>
      <c r="G310" s="375"/>
      <c r="H310"/>
      <c r="I310" s="386"/>
      <c r="J310" s="339"/>
      <c r="K310" s="341"/>
      <c r="L310" s="144"/>
      <c r="M310" s="394"/>
      <c r="N310" s="80"/>
      <c r="O310" s="351"/>
      <c r="P310" s="354"/>
      <c r="Q310" s="351"/>
      <c r="R310" s="354"/>
      <c r="S310" s="332"/>
      <c r="T310" s="42"/>
      <c r="U310" s="379"/>
      <c r="V310" s="117" t="s">
        <v>426</v>
      </c>
      <c r="W310" s="148"/>
      <c r="X310" s="138"/>
      <c r="Y310" s="139"/>
      <c r="Z310" s="139"/>
      <c r="AA310" s="139"/>
      <c r="AB310" s="139"/>
      <c r="AC310" s="137" t="str">
        <f t="shared" ref="AC310" si="332" xml:space="preserve">
IF(U306="No","",
IF(AND(U306="No",Y310="",Z310="",AA310="",AB310=""),"",
IF(AND(U306="Sí",$W310&lt;&gt;"",COUNTA(X310:AB310)&lt;5),"Falta Valorar Control",
IF(AND(U306="Sí",$W310="",COUNTA(X310:AB310)=5),"Falta Valorar Control",
IF(AND(U306="Sí",$W310="",COUNTA(X310:AB310)&gt;=3),"Falta Valorar Control",
IF(AND(U306="No",W310=""),"",
IF(AND(U306="Sí",Y310="Sí",Z310="Sí",AA310="Sí",AB310="Sí"),"SUFICIENTE",
IF(AND(U306="Sí",Y310="No"),"DEFICIENTE",
IF(AND(U306="Sí",Z310="No"),"DEFICIENTE",
IF(AND(U306="Sí",AA310="No"),"DEFICIENTE",
IF(AND(U306="Sí",AB310="No"),"DEFICIENTE",
"")))))))))))</f>
        <v/>
      </c>
      <c r="AD310" s="382"/>
      <c r="AF310" s="351"/>
      <c r="AG310" s="354"/>
      <c r="AH310" s="351"/>
      <c r="AI310" s="354"/>
      <c r="AJ310" s="332"/>
    </row>
    <row r="311" spans="1:36" ht="12" customHeight="1">
      <c r="A311" s="365"/>
      <c r="B311" s="368"/>
      <c r="C311" s="368"/>
      <c r="D311" s="371"/>
      <c r="E311" s="391"/>
      <c r="F311" s="397"/>
      <c r="G311" s="375"/>
      <c r="H311"/>
      <c r="I311" s="384"/>
      <c r="J311" s="342"/>
      <c r="K311" s="343"/>
      <c r="L311" s="144"/>
      <c r="M311" s="394"/>
      <c r="N311" s="80"/>
      <c r="O311" s="351"/>
      <c r="P311" s="354"/>
      <c r="Q311" s="351"/>
      <c r="R311" s="354"/>
      <c r="S311" s="332"/>
      <c r="T311" s="42"/>
      <c r="U311" s="377"/>
      <c r="V311" s="115" t="s">
        <v>427</v>
      </c>
      <c r="W311" s="141"/>
      <c r="X311" s="133"/>
      <c r="Y311" s="134"/>
      <c r="Z311" s="134"/>
      <c r="AA311" s="134"/>
      <c r="AB311" s="134"/>
      <c r="AC311" s="118" t="str">
        <f t="shared" ref="AC311" si="333" xml:space="preserve">
IF(U311="No","",
IF(AND(U311="No",Y311="",Z311="",AA311="",AB311=""),"",
IF(AND(U311="Sí",$W311=""),"Falta Valorar Control",
IF(AND(U311="Sí",$W311&lt;&gt;"",COUNTA(X311:AB311)&lt;5),"Falta Valorar Control",
IF(AND(U311="No",W311=""),"",
IF(AND(U311="Sí",Y311="Sí",Z311="Sí",AA311="Sí",AB311="Sí"),"SUFICIENTE",
IF(AND(U311="Sí",Y311="No"),"DEFICIENTE",
IF(AND(U311="Sí",Z311="No"),"DEFICIENTE",
IF(AND(U311="Sí",AA311="No"),"DEFICIENTE",
IF(AND(U311="Sí",AB311="No"),"DEFICIENTE",
""))))))))))</f>
        <v/>
      </c>
      <c r="AD311" s="382"/>
      <c r="AF311" s="351"/>
      <c r="AG311" s="354"/>
      <c r="AH311" s="351"/>
      <c r="AI311" s="354"/>
      <c r="AJ311" s="332"/>
    </row>
    <row r="312" spans="1:36" ht="12" customHeight="1">
      <c r="A312" s="365"/>
      <c r="B312" s="368"/>
      <c r="C312" s="368"/>
      <c r="D312" s="371"/>
      <c r="E312" s="391"/>
      <c r="F312" s="397"/>
      <c r="G312" s="375"/>
      <c r="H312"/>
      <c r="I312" s="385"/>
      <c r="J312" s="338"/>
      <c r="K312" s="340"/>
      <c r="L312" s="144"/>
      <c r="M312" s="394"/>
      <c r="N312" s="80"/>
      <c r="O312" s="351"/>
      <c r="P312" s="354"/>
      <c r="Q312" s="351"/>
      <c r="R312" s="354"/>
      <c r="S312" s="332"/>
      <c r="T312" s="42"/>
      <c r="U312" s="378"/>
      <c r="V312" s="116" t="s">
        <v>428</v>
      </c>
      <c r="W312" s="140"/>
      <c r="X312" s="135"/>
      <c r="Y312" s="136"/>
      <c r="Z312" s="136"/>
      <c r="AA312" s="136"/>
      <c r="AB312" s="136"/>
      <c r="AC312" s="137" t="str">
        <f t="shared" ref="AC312" si="334" xml:space="preserve">
IF(U311="No","",
IF(AND(U311="No",Y312="",Z312="",AA312="",AB312=""),"",
IF(AND(U311="Sí",$W312&lt;&gt;"",COUNTA(X312:AB312)&lt;5),"Falta Valorar Control",
IF(AND(U311="Sí",$W312="",COUNTA(X312:AB312)=5),"Falta Valorar Control",
IF(AND(U311="Sí",$W312="",COUNTA(X312:AB312)&gt;=3),"Falta Valorar Control",
IF(AND(U311="No",W312=""),"",
IF(AND(U311="Sí",Y312="Sí",Z312="Sí",AA312="Sí",AB312="Sí"),"SUFICIENTE",
IF(AND(U311="Sí",Y312="No"),"DEFICIENTE",
IF(AND(U311="Sí",Z312="No"),"DEFICIENTE",
IF(AND(U311="Sí",AA312="No"),"DEFICIENTE",
IF(AND(U311="Sí",AB312="No"),"DEFICIENTE",
"")))))))))))</f>
        <v/>
      </c>
      <c r="AD312" s="382"/>
      <c r="AF312" s="351"/>
      <c r="AG312" s="354"/>
      <c r="AH312" s="351"/>
      <c r="AI312" s="354"/>
      <c r="AJ312" s="332"/>
    </row>
    <row r="313" spans="1:36" ht="12" customHeight="1">
      <c r="A313" s="365"/>
      <c r="B313" s="368"/>
      <c r="C313" s="368"/>
      <c r="D313" s="371"/>
      <c r="E313" s="391"/>
      <c r="F313" s="397"/>
      <c r="G313" s="375"/>
      <c r="H313"/>
      <c r="I313" s="385"/>
      <c r="J313" s="338"/>
      <c r="K313" s="340"/>
      <c r="L313" s="144"/>
      <c r="M313" s="394"/>
      <c r="N313" s="80"/>
      <c r="O313" s="351"/>
      <c r="P313" s="354"/>
      <c r="Q313" s="351"/>
      <c r="R313" s="354"/>
      <c r="S313" s="332"/>
      <c r="T313" s="42"/>
      <c r="U313" s="378"/>
      <c r="V313" s="116" t="s">
        <v>429</v>
      </c>
      <c r="W313" s="140"/>
      <c r="X313" s="135"/>
      <c r="Y313" s="136"/>
      <c r="Z313" s="136"/>
      <c r="AA313" s="136"/>
      <c r="AB313" s="136"/>
      <c r="AC313" s="137" t="str">
        <f t="shared" ref="AC313" si="335" xml:space="preserve">
IF(U311="No","",
IF(AND(U311="No",Y313="",Z313="",AA313="",AB313=""),"",
IF(AND(U311="Sí",$W313&lt;&gt;"",COUNTA(X313:AB313)&lt;5),"Falta Valorar Control",
IF(AND(U311="Sí",$W313="",COUNTA(X313:AB313)=5),"Falta Valorar Control",
IF(AND(U311="Sí",$W313="",COUNTA(X313:AB313)&gt;=3),"Falta Valorar Control",
IF(AND(U311="No",W313=""),"",
IF(AND(U311="Sí",Y313="Sí",Z313="Sí",AA313="Sí",AB313="Sí"),"SUFICIENTE",
IF(AND(U311="Sí",Y313="No"),"DEFICIENTE",
IF(AND(U311="Sí",Z313="No"),"DEFICIENTE",
IF(AND(U311="Sí",AA313="No"),"DEFICIENTE",
IF(AND(U311="Sí",AB313="No"),"DEFICIENTE",
"")))))))))))</f>
        <v/>
      </c>
      <c r="AD313" s="382"/>
      <c r="AF313" s="351"/>
      <c r="AG313" s="354"/>
      <c r="AH313" s="351"/>
      <c r="AI313" s="354"/>
      <c r="AJ313" s="332"/>
    </row>
    <row r="314" spans="1:36" ht="12" customHeight="1">
      <c r="A314" s="365"/>
      <c r="B314" s="368"/>
      <c r="C314" s="368"/>
      <c r="D314" s="371"/>
      <c r="E314" s="391"/>
      <c r="F314" s="397"/>
      <c r="G314" s="375"/>
      <c r="H314"/>
      <c r="I314" s="385"/>
      <c r="J314" s="338"/>
      <c r="K314" s="340"/>
      <c r="L314" s="144"/>
      <c r="M314" s="394"/>
      <c r="N314" s="80"/>
      <c r="O314" s="351"/>
      <c r="P314" s="354"/>
      <c r="Q314" s="351"/>
      <c r="R314" s="354"/>
      <c r="S314" s="332"/>
      <c r="T314" s="42"/>
      <c r="U314" s="378"/>
      <c r="V314" s="116" t="s">
        <v>430</v>
      </c>
      <c r="W314" s="140"/>
      <c r="X314" s="135"/>
      <c r="Y314" s="136"/>
      <c r="Z314" s="136"/>
      <c r="AA314" s="136"/>
      <c r="AB314" s="136"/>
      <c r="AC314" s="137" t="str">
        <f t="shared" ref="AC314" si="336" xml:space="preserve">
IF(U311="No","",
IF(AND(U311="No",Y314="",Z314="",AA314="",AB314=""),"",
IF(AND(U311="Sí",$W314&lt;&gt;"",COUNTA(X314:AB314)&lt;5),"Falta Valorar Control",
IF(AND(U311="Sí",$W314="",COUNTA(X314:AB314)=5),"Falta Valorar Control",
IF(AND(U311="Sí",$W314="",COUNTA(X314:AB314)&gt;=3),"Falta Valorar Control",
IF(AND(U311="No",W314=""),"",
IF(AND(U311="Sí",Y314="Sí",Z314="Sí",AA314="Sí",AB314="Sí"),"SUFICIENTE",
IF(AND(U311="Sí",Y314="No"),"DEFICIENTE",
IF(AND(U311="Sí",Z314="No"),"DEFICIENTE",
IF(AND(U311="Sí",AA314="No"),"DEFICIENTE",
IF(AND(U311="Sí",AB314="No"),"DEFICIENTE",
"")))))))))))</f>
        <v/>
      </c>
      <c r="AD314" s="382"/>
      <c r="AF314" s="351"/>
      <c r="AG314" s="354"/>
      <c r="AH314" s="351"/>
      <c r="AI314" s="354"/>
      <c r="AJ314" s="332"/>
    </row>
    <row r="315" spans="1:36" ht="12" customHeight="1" thickBot="1">
      <c r="A315" s="365"/>
      <c r="B315" s="368"/>
      <c r="C315" s="368"/>
      <c r="D315" s="371"/>
      <c r="E315" s="391"/>
      <c r="F315" s="397"/>
      <c r="G315" s="375"/>
      <c r="H315"/>
      <c r="I315" s="386"/>
      <c r="J315" s="339"/>
      <c r="K315" s="341"/>
      <c r="L315" s="144"/>
      <c r="M315" s="394"/>
      <c r="N315" s="80"/>
      <c r="O315" s="351"/>
      <c r="P315" s="354"/>
      <c r="Q315" s="351"/>
      <c r="R315" s="354"/>
      <c r="S315" s="332"/>
      <c r="T315" s="42"/>
      <c r="U315" s="379"/>
      <c r="V315" s="117" t="s">
        <v>431</v>
      </c>
      <c r="W315" s="148"/>
      <c r="X315" s="138"/>
      <c r="Y315" s="139"/>
      <c r="Z315" s="139"/>
      <c r="AA315" s="139"/>
      <c r="AB315" s="139"/>
      <c r="AC315" s="137" t="str">
        <f t="shared" ref="AC315" si="337" xml:space="preserve">
IF(U311="No","",
IF(AND(U311="No",Y315="",Z315="",AA315="",AB315=""),"",
IF(AND(U311="Sí",$W315&lt;&gt;"",COUNTA(X315:AB315)&lt;5),"Falta Valorar Control",
IF(AND(U311="Sí",$W315="",COUNTA(X315:AB315)=5),"Falta Valorar Control",
IF(AND(U311="Sí",$W315="",COUNTA(X315:AB315)&gt;=3),"Falta Valorar Control",
IF(AND(U311="No",W315=""),"",
IF(AND(U311="Sí",Y315="Sí",Z315="Sí",AA315="Sí",AB315="Sí"),"SUFICIENTE",
IF(AND(U311="Sí",Y315="No"),"DEFICIENTE",
IF(AND(U311="Sí",Z315="No"),"DEFICIENTE",
IF(AND(U311="Sí",AA315="No"),"DEFICIENTE",
IF(AND(U311="Sí",AB315="No"),"DEFICIENTE",
"")))))))))))</f>
        <v/>
      </c>
      <c r="AD315" s="382"/>
      <c r="AF315" s="351"/>
      <c r="AG315" s="354"/>
      <c r="AH315" s="351"/>
      <c r="AI315" s="354"/>
      <c r="AJ315" s="332"/>
    </row>
    <row r="316" spans="1:36" ht="12" customHeight="1">
      <c r="A316" s="365"/>
      <c r="B316" s="368"/>
      <c r="C316" s="368"/>
      <c r="D316" s="371"/>
      <c r="E316" s="391"/>
      <c r="F316" s="397"/>
      <c r="G316" s="375"/>
      <c r="H316"/>
      <c r="I316" s="384"/>
      <c r="J316" s="342"/>
      <c r="K316" s="343"/>
      <c r="L316" s="144"/>
      <c r="M316" s="394"/>
      <c r="N316" s="80"/>
      <c r="O316" s="351"/>
      <c r="P316" s="354"/>
      <c r="Q316" s="351"/>
      <c r="R316" s="354"/>
      <c r="S316" s="332"/>
      <c r="T316" s="42"/>
      <c r="U316" s="377"/>
      <c r="V316" s="115" t="s">
        <v>432</v>
      </c>
      <c r="W316" s="141"/>
      <c r="X316" s="133"/>
      <c r="Y316" s="134"/>
      <c r="Z316" s="134"/>
      <c r="AA316" s="134"/>
      <c r="AB316" s="134"/>
      <c r="AC316" s="118" t="str">
        <f t="shared" ref="AC316" si="338" xml:space="preserve">
IF(U316="No","",
IF(AND(U316="No",Y316="",Z316="",AA316="",AB316=""),"",
IF(AND(U316="Sí",$W316=""),"Falta Valorar Control",
IF(AND(U316="Sí",$W316&lt;&gt;"",COUNTA(X316:AB316)&lt;5),"Falta Valorar Control",
IF(AND(U316="No",W316=""),"",
IF(AND(U316="Sí",Y316="Sí",Z316="Sí",AA316="Sí",AB316="Sí"),"SUFICIENTE",
IF(AND(U316="Sí",Y316="No"),"DEFICIENTE",
IF(AND(U316="Sí",Z316="No"),"DEFICIENTE",
IF(AND(U316="Sí",AA316="No"),"DEFICIENTE",
IF(AND(U316="Sí",AB316="No"),"DEFICIENTE",
""))))))))))</f>
        <v/>
      </c>
      <c r="AD316" s="382"/>
      <c r="AF316" s="351"/>
      <c r="AG316" s="354"/>
      <c r="AH316" s="351"/>
      <c r="AI316" s="354"/>
      <c r="AJ316" s="332"/>
    </row>
    <row r="317" spans="1:36" ht="12" customHeight="1">
      <c r="A317" s="365"/>
      <c r="B317" s="368"/>
      <c r="C317" s="368"/>
      <c r="D317" s="371"/>
      <c r="E317" s="391"/>
      <c r="F317" s="397"/>
      <c r="G317" s="375"/>
      <c r="H317"/>
      <c r="I317" s="385"/>
      <c r="J317" s="338"/>
      <c r="K317" s="340"/>
      <c r="L317" s="144"/>
      <c r="M317" s="394"/>
      <c r="N317" s="80"/>
      <c r="O317" s="351"/>
      <c r="P317" s="354"/>
      <c r="Q317" s="351"/>
      <c r="R317" s="354"/>
      <c r="S317" s="332"/>
      <c r="T317" s="42"/>
      <c r="U317" s="378"/>
      <c r="V317" s="116" t="s">
        <v>433</v>
      </c>
      <c r="W317" s="140"/>
      <c r="X317" s="135"/>
      <c r="Y317" s="136"/>
      <c r="Z317" s="136"/>
      <c r="AA317" s="136"/>
      <c r="AB317" s="136"/>
      <c r="AC317" s="137" t="str">
        <f t="shared" ref="AC317" si="339" xml:space="preserve">
IF(U316="No","",
IF(AND(U316="No",Y317="",Z317="",AA317="",AB317=""),"",
IF(AND(U316="Sí",$W317&lt;&gt;"",COUNTA(X317:AB317)&lt;5),"Falta Valorar Control",
IF(AND(U316="Sí",$W317="",COUNTA(X317:AB317)=5),"Falta Valorar Control",
IF(AND(U316="Sí",$W317="",COUNTA(X317:AB317)&gt;=3),"Falta Valorar Control",
IF(AND(U316="No",W317=""),"",
IF(AND(U316="Sí",Y317="Sí",Z317="Sí",AA317="Sí",AB317="Sí"),"SUFICIENTE",
IF(AND(U316="Sí",Y317="No"),"DEFICIENTE",
IF(AND(U316="Sí",Z317="No"),"DEFICIENTE",
IF(AND(U316="Sí",AA317="No"),"DEFICIENTE",
IF(AND(U316="Sí",AB317="No"),"DEFICIENTE",
"")))))))))))</f>
        <v/>
      </c>
      <c r="AD317" s="382"/>
      <c r="AF317" s="351"/>
      <c r="AG317" s="354"/>
      <c r="AH317" s="351"/>
      <c r="AI317" s="354"/>
      <c r="AJ317" s="332"/>
    </row>
    <row r="318" spans="1:36" ht="12" customHeight="1">
      <c r="A318" s="365"/>
      <c r="B318" s="368"/>
      <c r="C318" s="368"/>
      <c r="D318" s="371"/>
      <c r="E318" s="391"/>
      <c r="F318" s="397"/>
      <c r="G318" s="375"/>
      <c r="H318"/>
      <c r="I318" s="385"/>
      <c r="J318" s="338"/>
      <c r="K318" s="340"/>
      <c r="L318" s="144"/>
      <c r="M318" s="394"/>
      <c r="N318" s="80"/>
      <c r="O318" s="351"/>
      <c r="P318" s="354"/>
      <c r="Q318" s="351"/>
      <c r="R318" s="354"/>
      <c r="S318" s="332"/>
      <c r="T318" s="42"/>
      <c r="U318" s="378"/>
      <c r="V318" s="116" t="s">
        <v>434</v>
      </c>
      <c r="W318" s="140"/>
      <c r="X318" s="135"/>
      <c r="Y318" s="136"/>
      <c r="Z318" s="136"/>
      <c r="AA318" s="136"/>
      <c r="AB318" s="136"/>
      <c r="AC318" s="137" t="str">
        <f t="shared" ref="AC318" si="340" xml:space="preserve">
IF(U316="No","",
IF(AND(U316="No",Y318="",Z318="",AA318="",AB318=""),"",
IF(AND(U316="Sí",$W318&lt;&gt;"",COUNTA(X318:AB318)&lt;5),"Falta Valorar Control",
IF(AND(U316="Sí",$W318="",COUNTA(X318:AB318)=5),"Falta Valorar Control",
IF(AND(U316="Sí",$W318="",COUNTA(X318:AB318)&gt;=3),"Falta Valorar Control",
IF(AND(U316="No",W318=""),"",
IF(AND(U316="Sí",Y318="Sí",Z318="Sí",AA318="Sí",AB318="Sí"),"SUFICIENTE",
IF(AND(U316="Sí",Y318="No"),"DEFICIENTE",
IF(AND(U316="Sí",Z318="No"),"DEFICIENTE",
IF(AND(U316="Sí",AA318="No"),"DEFICIENTE",
IF(AND(U316="Sí",AB318="No"),"DEFICIENTE",
"")))))))))))</f>
        <v/>
      </c>
      <c r="AD318" s="382"/>
      <c r="AF318" s="351"/>
      <c r="AG318" s="354"/>
      <c r="AH318" s="351"/>
      <c r="AI318" s="354"/>
      <c r="AJ318" s="332"/>
    </row>
    <row r="319" spans="1:36" ht="12" customHeight="1">
      <c r="A319" s="365"/>
      <c r="B319" s="368"/>
      <c r="C319" s="368"/>
      <c r="D319" s="371"/>
      <c r="E319" s="391"/>
      <c r="F319" s="397"/>
      <c r="G319" s="375"/>
      <c r="H319"/>
      <c r="I319" s="385"/>
      <c r="J319" s="338"/>
      <c r="K319" s="340"/>
      <c r="L319" s="144"/>
      <c r="M319" s="394"/>
      <c r="N319" s="80"/>
      <c r="O319" s="351"/>
      <c r="P319" s="354"/>
      <c r="Q319" s="351"/>
      <c r="R319" s="354"/>
      <c r="S319" s="332"/>
      <c r="T319" s="42"/>
      <c r="U319" s="378"/>
      <c r="V319" s="116" t="s">
        <v>435</v>
      </c>
      <c r="W319" s="140"/>
      <c r="X319" s="135"/>
      <c r="Y319" s="136"/>
      <c r="Z319" s="136"/>
      <c r="AA319" s="136"/>
      <c r="AB319" s="136"/>
      <c r="AC319" s="137" t="str">
        <f t="shared" ref="AC319" si="341" xml:space="preserve">
IF(U316="No","",
IF(AND(U316="No",Y319="",Z319="",AA319="",AB319=""),"",
IF(AND(U316="Sí",$W319&lt;&gt;"",COUNTA(X319:AB319)&lt;5),"Falta Valorar Control",
IF(AND(U316="Sí",$W319="",COUNTA(X319:AB319)=5),"Falta Valorar Control",
IF(AND(U316="Sí",$W319="",COUNTA(X319:AB319)&gt;=3),"Falta Valorar Control",
IF(AND(U316="No",W319=""),"",
IF(AND(U316="Sí",Y319="Sí",Z319="Sí",AA319="Sí",AB319="Sí"),"SUFICIENTE",
IF(AND(U316="Sí",Y319="No"),"DEFICIENTE",
IF(AND(U316="Sí",Z319="No"),"DEFICIENTE",
IF(AND(U316="Sí",AA319="No"),"DEFICIENTE",
IF(AND(U316="Sí",AB319="No"),"DEFICIENTE",
"")))))))))))</f>
        <v/>
      </c>
      <c r="AD319" s="382"/>
      <c r="AF319" s="351"/>
      <c r="AG319" s="354"/>
      <c r="AH319" s="351"/>
      <c r="AI319" s="354"/>
      <c r="AJ319" s="332"/>
    </row>
    <row r="320" spans="1:36" ht="12" customHeight="1" thickBot="1">
      <c r="A320" s="365"/>
      <c r="B320" s="368"/>
      <c r="C320" s="368"/>
      <c r="D320" s="371"/>
      <c r="E320" s="391"/>
      <c r="F320" s="397"/>
      <c r="G320" s="375"/>
      <c r="H320"/>
      <c r="I320" s="386"/>
      <c r="J320" s="339"/>
      <c r="K320" s="341"/>
      <c r="L320" s="144"/>
      <c r="M320" s="394"/>
      <c r="N320" s="80"/>
      <c r="O320" s="351"/>
      <c r="P320" s="354"/>
      <c r="Q320" s="351"/>
      <c r="R320" s="354"/>
      <c r="S320" s="332"/>
      <c r="T320" s="42"/>
      <c r="U320" s="379"/>
      <c r="V320" s="117" t="s">
        <v>436</v>
      </c>
      <c r="W320" s="148"/>
      <c r="X320" s="138"/>
      <c r="Y320" s="139"/>
      <c r="Z320" s="139"/>
      <c r="AA320" s="139"/>
      <c r="AB320" s="139"/>
      <c r="AC320" s="137" t="str">
        <f t="shared" ref="AC320" si="342" xml:space="preserve">
IF(U316="No","",
IF(AND(U316="No",Y320="",Z320="",AA320="",AB320=""),"",
IF(AND(U316="Sí",$W320&lt;&gt;"",COUNTA(X320:AB320)&lt;5),"Falta Valorar Control",
IF(AND(U316="Sí",$W320="",COUNTA(X320:AB320)=5),"Falta Valorar Control",
IF(AND(U316="Sí",$W320="",COUNTA(X320:AB320)&gt;=3),"Falta Valorar Control",
IF(AND(U316="No",W320=""),"",
IF(AND(U316="Sí",Y320="Sí",Z320="Sí",AA320="Sí",AB320="Sí"),"SUFICIENTE",
IF(AND(U316="Sí",Y320="No"),"DEFICIENTE",
IF(AND(U316="Sí",Z320="No"),"DEFICIENTE",
IF(AND(U316="Sí",AA320="No"),"DEFICIENTE",
IF(AND(U316="Sí",AB320="No"),"DEFICIENTE",
"")))))))))))</f>
        <v/>
      </c>
      <c r="AD320" s="382"/>
      <c r="AF320" s="351"/>
      <c r="AG320" s="354"/>
      <c r="AH320" s="351"/>
      <c r="AI320" s="354"/>
      <c r="AJ320" s="332"/>
    </row>
    <row r="321" spans="1:36" ht="12" customHeight="1">
      <c r="A321" s="365"/>
      <c r="B321" s="368"/>
      <c r="C321" s="368"/>
      <c r="D321" s="371"/>
      <c r="E321" s="391"/>
      <c r="F321" s="397"/>
      <c r="G321" s="375"/>
      <c r="H321"/>
      <c r="I321" s="384"/>
      <c r="J321" s="342"/>
      <c r="K321" s="343"/>
      <c r="L321" s="144"/>
      <c r="M321" s="394"/>
      <c r="N321" s="80"/>
      <c r="O321" s="351"/>
      <c r="P321" s="354"/>
      <c r="Q321" s="351"/>
      <c r="R321" s="354"/>
      <c r="S321" s="332"/>
      <c r="T321" s="42"/>
      <c r="U321" s="377"/>
      <c r="V321" s="115" t="s">
        <v>437</v>
      </c>
      <c r="W321" s="141"/>
      <c r="X321" s="133"/>
      <c r="Y321" s="134"/>
      <c r="Z321" s="134"/>
      <c r="AA321" s="134"/>
      <c r="AB321" s="134"/>
      <c r="AC321" s="118" t="str">
        <f t="shared" ref="AC321" si="343" xml:space="preserve">
IF(U321="No","",
IF(AND(U321="No",Y321="",Z321="",AA321="",AB321=""),"",
IF(AND(U321="Sí",$W321=""),"Falta Valorar Control",
IF(AND(U321="Sí",$W321&lt;&gt;"",COUNTA(X321:AB321)&lt;5),"Falta Valorar Control",
IF(AND(U321="No",W321=""),"",
IF(AND(U321="Sí",Y321="Sí",Z321="Sí",AA321="Sí",AB321="Sí"),"SUFICIENTE",
IF(AND(U321="Sí",Y321="No"),"DEFICIENTE",
IF(AND(U321="Sí",Z321="No"),"DEFICIENTE",
IF(AND(U321="Sí",AA321="No"),"DEFICIENTE",
IF(AND(U321="Sí",AB321="No"),"DEFICIENTE",
""))))))))))</f>
        <v/>
      </c>
      <c r="AD321" s="382"/>
      <c r="AF321" s="351"/>
      <c r="AG321" s="354"/>
      <c r="AH321" s="351"/>
      <c r="AI321" s="354"/>
      <c r="AJ321" s="332"/>
    </row>
    <row r="322" spans="1:36" ht="12" customHeight="1">
      <c r="A322" s="365"/>
      <c r="B322" s="368"/>
      <c r="C322" s="368"/>
      <c r="D322" s="371"/>
      <c r="E322" s="391"/>
      <c r="F322" s="397"/>
      <c r="G322" s="375"/>
      <c r="H322"/>
      <c r="I322" s="385"/>
      <c r="J322" s="338"/>
      <c r="K322" s="340"/>
      <c r="L322" s="144"/>
      <c r="M322" s="394"/>
      <c r="N322" s="80"/>
      <c r="O322" s="351"/>
      <c r="P322" s="354"/>
      <c r="Q322" s="351"/>
      <c r="R322" s="354"/>
      <c r="S322" s="332"/>
      <c r="T322" s="42"/>
      <c r="U322" s="378"/>
      <c r="V322" s="116" t="s">
        <v>438</v>
      </c>
      <c r="W322" s="140"/>
      <c r="X322" s="135"/>
      <c r="Y322" s="136"/>
      <c r="Z322" s="136"/>
      <c r="AA322" s="136"/>
      <c r="AB322" s="136"/>
      <c r="AC322" s="137" t="str">
        <f t="shared" ref="AC322" si="344" xml:space="preserve">
IF(U321="No","",
IF(AND(U321="No",Y322="",Z322="",AA322="",AB322=""),"",
IF(AND(U321="Sí",$W322&lt;&gt;"",COUNTA(X322:AB322)&lt;5),"Falta Valorar Control",
IF(AND(U321="Sí",$W322="",COUNTA(X322:AB322)=5),"Falta Valorar Control",
IF(AND(U321="Sí",$W322="",COUNTA(X322:AB322)&gt;=3),"Falta Valorar Control",
IF(AND(U321="No",W322=""),"",
IF(AND(U321="Sí",Y322="Sí",Z322="Sí",AA322="Sí",AB322="Sí"),"SUFICIENTE",
IF(AND(U321="Sí",Y322="No"),"DEFICIENTE",
IF(AND(U321="Sí",Z322="No"),"DEFICIENTE",
IF(AND(U321="Sí",AA322="No"),"DEFICIENTE",
IF(AND(U321="Sí",AB322="No"),"DEFICIENTE",
"")))))))))))</f>
        <v/>
      </c>
      <c r="AD322" s="382"/>
      <c r="AF322" s="351"/>
      <c r="AG322" s="354"/>
      <c r="AH322" s="351"/>
      <c r="AI322" s="354"/>
      <c r="AJ322" s="332"/>
    </row>
    <row r="323" spans="1:36" ht="12" customHeight="1">
      <c r="A323" s="365"/>
      <c r="B323" s="368"/>
      <c r="C323" s="368"/>
      <c r="D323" s="371"/>
      <c r="E323" s="391"/>
      <c r="F323" s="397"/>
      <c r="G323" s="375"/>
      <c r="H323"/>
      <c r="I323" s="385"/>
      <c r="J323" s="338"/>
      <c r="K323" s="340"/>
      <c r="L323" s="144"/>
      <c r="M323" s="394"/>
      <c r="N323" s="80"/>
      <c r="O323" s="351"/>
      <c r="P323" s="354"/>
      <c r="Q323" s="351"/>
      <c r="R323" s="354"/>
      <c r="S323" s="332"/>
      <c r="T323" s="42"/>
      <c r="U323" s="378"/>
      <c r="V323" s="116" t="s">
        <v>439</v>
      </c>
      <c r="W323" s="140"/>
      <c r="X323" s="135"/>
      <c r="Y323" s="136"/>
      <c r="Z323" s="136"/>
      <c r="AA323" s="136"/>
      <c r="AB323" s="136"/>
      <c r="AC323" s="137" t="str">
        <f t="shared" ref="AC323" si="345" xml:space="preserve">
IF(U321="No","",
IF(AND(U321="No",Y323="",Z323="",AA323="",AB323=""),"",
IF(AND(U321="Sí",$W323&lt;&gt;"",COUNTA(X323:AB323)&lt;5),"Falta Valorar Control",
IF(AND(U321="Sí",$W323="",COUNTA(X323:AB323)=5),"Falta Valorar Control",
IF(AND(U321="Sí",$W323="",COUNTA(X323:AB323)&gt;=3),"Falta Valorar Control",
IF(AND(U321="No",W323=""),"",
IF(AND(U321="Sí",Y323="Sí",Z323="Sí",AA323="Sí",AB323="Sí"),"SUFICIENTE",
IF(AND(U321="Sí",Y323="No"),"DEFICIENTE",
IF(AND(U321="Sí",Z323="No"),"DEFICIENTE",
IF(AND(U321="Sí",AA323="No"),"DEFICIENTE",
IF(AND(U321="Sí",AB323="No"),"DEFICIENTE",
"")))))))))))</f>
        <v/>
      </c>
      <c r="AD323" s="382"/>
      <c r="AF323" s="351"/>
      <c r="AG323" s="354"/>
      <c r="AH323" s="351"/>
      <c r="AI323" s="354"/>
      <c r="AJ323" s="332"/>
    </row>
    <row r="324" spans="1:36" ht="12" customHeight="1">
      <c r="A324" s="365"/>
      <c r="B324" s="368"/>
      <c r="C324" s="368"/>
      <c r="D324" s="371"/>
      <c r="E324" s="391"/>
      <c r="F324" s="397"/>
      <c r="G324" s="375"/>
      <c r="H324"/>
      <c r="I324" s="385"/>
      <c r="J324" s="338"/>
      <c r="K324" s="340"/>
      <c r="L324" s="144"/>
      <c r="M324" s="394"/>
      <c r="N324" s="80"/>
      <c r="O324" s="351"/>
      <c r="P324" s="354"/>
      <c r="Q324" s="351"/>
      <c r="R324" s="354"/>
      <c r="S324" s="332"/>
      <c r="T324" s="42"/>
      <c r="U324" s="378"/>
      <c r="V324" s="116" t="s">
        <v>440</v>
      </c>
      <c r="W324" s="140"/>
      <c r="X324" s="135"/>
      <c r="Y324" s="136"/>
      <c r="Z324" s="136"/>
      <c r="AA324" s="136"/>
      <c r="AB324" s="136"/>
      <c r="AC324" s="137" t="str">
        <f t="shared" ref="AC324" si="346" xml:space="preserve">
IF(U321="No","",
IF(AND(U321="No",Y324="",Z324="",AA324="",AB324=""),"",
IF(AND(U321="Sí",$W324&lt;&gt;"",COUNTA(X324:AB324)&lt;5),"Falta Valorar Control",
IF(AND(U321="Sí",$W324="",COUNTA(X324:AB324)=5),"Falta Valorar Control",
IF(AND(U321="Sí",$W324="",COUNTA(X324:AB324)&gt;=3),"Falta Valorar Control",
IF(AND(U321="No",W324=""),"",
IF(AND(U321="Sí",Y324="Sí",Z324="Sí",AA324="Sí",AB324="Sí"),"SUFICIENTE",
IF(AND(U321="Sí",Y324="No"),"DEFICIENTE",
IF(AND(U321="Sí",Z324="No"),"DEFICIENTE",
IF(AND(U321="Sí",AA324="No"),"DEFICIENTE",
IF(AND(U321="Sí",AB324="No"),"DEFICIENTE",
"")))))))))))</f>
        <v/>
      </c>
      <c r="AD324" s="382"/>
      <c r="AF324" s="351"/>
      <c r="AG324" s="354"/>
      <c r="AH324" s="351"/>
      <c r="AI324" s="354"/>
      <c r="AJ324" s="332"/>
    </row>
    <row r="325" spans="1:36" ht="12" customHeight="1" thickBot="1">
      <c r="A325" s="365"/>
      <c r="B325" s="368"/>
      <c r="C325" s="368"/>
      <c r="D325" s="371"/>
      <c r="E325" s="391"/>
      <c r="F325" s="397"/>
      <c r="G325" s="375"/>
      <c r="H325"/>
      <c r="I325" s="386"/>
      <c r="J325" s="339"/>
      <c r="K325" s="341"/>
      <c r="L325" s="144"/>
      <c r="M325" s="394"/>
      <c r="N325" s="80"/>
      <c r="O325" s="351"/>
      <c r="P325" s="354"/>
      <c r="Q325" s="351"/>
      <c r="R325" s="354"/>
      <c r="S325" s="332"/>
      <c r="T325" s="42"/>
      <c r="U325" s="379"/>
      <c r="V325" s="117" t="s">
        <v>441</v>
      </c>
      <c r="W325" s="148"/>
      <c r="X325" s="138"/>
      <c r="Y325" s="139"/>
      <c r="Z325" s="139"/>
      <c r="AA325" s="139"/>
      <c r="AB325" s="139"/>
      <c r="AC325" s="137" t="str">
        <f t="shared" ref="AC325" si="347" xml:space="preserve">
IF(U321="No","",
IF(AND(U321="No",Y325="",Z325="",AA325="",AB325=""),"",
IF(AND(U321="Sí",$W325&lt;&gt;"",COUNTA(X325:AB325)&lt;5),"Falta Valorar Control",
IF(AND(U321="Sí",$W325="",COUNTA(X325:AB325)=5),"Falta Valorar Control",
IF(AND(U321="Sí",$W325="",COUNTA(X325:AB325)&gt;=3),"Falta Valorar Control",
IF(AND(U321="No",W325=""),"",
IF(AND(U321="Sí",Y325="Sí",Z325="Sí",AA325="Sí",AB325="Sí"),"SUFICIENTE",
IF(AND(U321="Sí",Y325="No"),"DEFICIENTE",
IF(AND(U321="Sí",Z325="No"),"DEFICIENTE",
IF(AND(U321="Sí",AA325="No"),"DEFICIENTE",
IF(AND(U321="Sí",AB325="No"),"DEFICIENTE",
"")))))))))))</f>
        <v/>
      </c>
      <c r="AD325" s="382"/>
      <c r="AF325" s="351"/>
      <c r="AG325" s="354"/>
      <c r="AH325" s="351"/>
      <c r="AI325" s="354"/>
      <c r="AJ325" s="332"/>
    </row>
    <row r="326" spans="1:36" ht="12" customHeight="1">
      <c r="A326" s="365"/>
      <c r="B326" s="368"/>
      <c r="C326" s="368"/>
      <c r="D326" s="371"/>
      <c r="E326" s="391"/>
      <c r="F326" s="397"/>
      <c r="G326" s="375"/>
      <c r="H326"/>
      <c r="I326" s="384"/>
      <c r="J326" s="342"/>
      <c r="K326" s="343"/>
      <c r="L326" s="144"/>
      <c r="M326" s="394"/>
      <c r="O326" s="351"/>
      <c r="P326" s="354"/>
      <c r="Q326" s="351"/>
      <c r="R326" s="354"/>
      <c r="S326" s="332"/>
      <c r="T326" s="42"/>
      <c r="U326" s="377"/>
      <c r="V326" s="115" t="s">
        <v>442</v>
      </c>
      <c r="W326" s="141"/>
      <c r="X326" s="133"/>
      <c r="Y326" s="134"/>
      <c r="Z326" s="134"/>
      <c r="AA326" s="134"/>
      <c r="AB326" s="134"/>
      <c r="AC326" s="118" t="str">
        <f t="shared" ref="AC326" si="348" xml:space="preserve">
IF(U326="No","",
IF(AND(U326="No",Y326="",Z326="",AA326="",AB326=""),"",
IF(AND(U326="Sí",$W326=""),"Falta Valorar Control",
IF(AND(U326="Sí",$W326&lt;&gt;"",COUNTA(X326:AB326)&lt;5),"Falta Valorar Control",
IF(AND(U326="No",W326=""),"",
IF(AND(U326="Sí",Y326="Sí",Z326="Sí",AA326="Sí",AB326="Sí"),"SUFICIENTE",
IF(AND(U326="Sí",Y326="No"),"DEFICIENTE",
IF(AND(U326="Sí",Z326="No"),"DEFICIENTE",
IF(AND(U326="Sí",AA326="No"),"DEFICIENTE",
IF(AND(U326="Sí",AB326="No"),"DEFICIENTE",
""))))))))))</f>
        <v/>
      </c>
      <c r="AD326" s="382"/>
      <c r="AF326" s="351"/>
      <c r="AG326" s="354"/>
      <c r="AH326" s="351"/>
      <c r="AI326" s="354"/>
      <c r="AJ326" s="332"/>
    </row>
    <row r="327" spans="1:36" ht="12" customHeight="1">
      <c r="A327" s="365"/>
      <c r="B327" s="368"/>
      <c r="C327" s="368"/>
      <c r="D327" s="371"/>
      <c r="E327" s="391"/>
      <c r="F327" s="397"/>
      <c r="G327" s="375"/>
      <c r="H327"/>
      <c r="I327" s="385"/>
      <c r="J327" s="338"/>
      <c r="K327" s="340"/>
      <c r="L327" s="144"/>
      <c r="M327" s="394"/>
      <c r="N327" s="80"/>
      <c r="O327" s="351"/>
      <c r="P327" s="354"/>
      <c r="Q327" s="351"/>
      <c r="R327" s="354"/>
      <c r="S327" s="332"/>
      <c r="T327" s="42"/>
      <c r="U327" s="378"/>
      <c r="V327" s="116" t="s">
        <v>443</v>
      </c>
      <c r="W327" s="140"/>
      <c r="X327" s="135"/>
      <c r="Y327" s="136"/>
      <c r="Z327" s="136"/>
      <c r="AA327" s="136"/>
      <c r="AB327" s="136"/>
      <c r="AC327" s="137" t="str">
        <f t="shared" ref="AC327" si="349" xml:space="preserve">
IF(U326="No","",
IF(AND(U326="No",Y327="",Z327="",AA327="",AB327=""),"",
IF(AND(U326="Sí",$W327&lt;&gt;"",COUNTA(X327:AB327)&lt;5),"Falta Valorar Control",
IF(AND(U326="Sí",$W327="",COUNTA(X327:AB327)=5),"Falta Valorar Control",
IF(AND(U326="Sí",$W327="",COUNTA(X327:AB327)&gt;=3),"Falta Valorar Control",
IF(AND(U326="No",W327=""),"",
IF(AND(U326="Sí",Y327="Sí",Z327="Sí",AA327="Sí",AB327="Sí"),"SUFICIENTE",
IF(AND(U326="Sí",Y327="No"),"DEFICIENTE",
IF(AND(U326="Sí",Z327="No"),"DEFICIENTE",
IF(AND(U326="Sí",AA327="No"),"DEFICIENTE",
IF(AND(U326="Sí",AB327="No"),"DEFICIENTE",
"")))))))))))</f>
        <v/>
      </c>
      <c r="AD327" s="382"/>
      <c r="AF327" s="351"/>
      <c r="AG327" s="354"/>
      <c r="AH327" s="351"/>
      <c r="AI327" s="354"/>
      <c r="AJ327" s="332"/>
    </row>
    <row r="328" spans="1:36" ht="12" customHeight="1">
      <c r="A328" s="365"/>
      <c r="B328" s="368"/>
      <c r="C328" s="368"/>
      <c r="D328" s="371"/>
      <c r="E328" s="391"/>
      <c r="F328" s="397"/>
      <c r="G328" s="375"/>
      <c r="H328"/>
      <c r="I328" s="385"/>
      <c r="J328" s="338"/>
      <c r="K328" s="340"/>
      <c r="L328" s="144"/>
      <c r="M328" s="394"/>
      <c r="N328" s="80"/>
      <c r="O328" s="351"/>
      <c r="P328" s="354"/>
      <c r="Q328" s="351"/>
      <c r="R328" s="354"/>
      <c r="S328" s="332"/>
      <c r="T328" s="42"/>
      <c r="U328" s="378"/>
      <c r="V328" s="116" t="s">
        <v>444</v>
      </c>
      <c r="W328" s="140"/>
      <c r="X328" s="135"/>
      <c r="Y328" s="136"/>
      <c r="Z328" s="136"/>
      <c r="AA328" s="136"/>
      <c r="AB328" s="136"/>
      <c r="AC328" s="137" t="str">
        <f t="shared" ref="AC328" si="350" xml:space="preserve">
IF(U326="No","",
IF(AND(U326="No",Y328="",Z328="",AA328="",AB328=""),"",
IF(AND(U326="Sí",$W328&lt;&gt;"",COUNTA(X328:AB328)&lt;5),"Falta Valorar Control",
IF(AND(U326="Sí",$W328="",COUNTA(X328:AB328)=5),"Falta Valorar Control",
IF(AND(U326="Sí",$W328="",COUNTA(X328:AB328)&gt;=3),"Falta Valorar Control",
IF(AND(U326="No",W328=""),"",
IF(AND(U326="Sí",Y328="Sí",Z328="Sí",AA328="Sí",AB328="Sí"),"SUFICIENTE",
IF(AND(U326="Sí",Y328="No"),"DEFICIENTE",
IF(AND(U326="Sí",Z328="No"),"DEFICIENTE",
IF(AND(U326="Sí",AA328="No"),"DEFICIENTE",
IF(AND(U326="Sí",AB328="No"),"DEFICIENTE",
"")))))))))))</f>
        <v/>
      </c>
      <c r="AD328" s="382"/>
      <c r="AF328" s="351"/>
      <c r="AG328" s="354"/>
      <c r="AH328" s="351"/>
      <c r="AI328" s="354"/>
      <c r="AJ328" s="332"/>
    </row>
    <row r="329" spans="1:36" ht="12" customHeight="1">
      <c r="A329" s="365"/>
      <c r="B329" s="368"/>
      <c r="C329" s="368"/>
      <c r="D329" s="371"/>
      <c r="E329" s="391"/>
      <c r="F329" s="397"/>
      <c r="G329" s="375"/>
      <c r="H329"/>
      <c r="I329" s="385"/>
      <c r="J329" s="338"/>
      <c r="K329" s="340"/>
      <c r="L329" s="144"/>
      <c r="M329" s="394"/>
      <c r="N329" s="80"/>
      <c r="O329" s="351"/>
      <c r="P329" s="354"/>
      <c r="Q329" s="351"/>
      <c r="R329" s="354"/>
      <c r="S329" s="332"/>
      <c r="T329" s="42"/>
      <c r="U329" s="378"/>
      <c r="V329" s="116" t="s">
        <v>445</v>
      </c>
      <c r="W329" s="140"/>
      <c r="X329" s="135"/>
      <c r="Y329" s="136"/>
      <c r="Z329" s="136"/>
      <c r="AA329" s="136"/>
      <c r="AB329" s="136"/>
      <c r="AC329" s="137" t="str">
        <f t="shared" ref="AC329" si="351" xml:space="preserve">
IF(U326="No","",
IF(AND(U326="No",Y329="",Z329="",AA329="",AB329=""),"",
IF(AND(U326="Sí",$W329&lt;&gt;"",COUNTA(X329:AB329)&lt;5),"Falta Valorar Control",
IF(AND(U326="Sí",$W329="",COUNTA(X329:AB329)=5),"Falta Valorar Control",
IF(AND(U326="Sí",$W329="",COUNTA(X329:AB329)&gt;=3),"Falta Valorar Control",
IF(AND(U326="No",W329=""),"",
IF(AND(U326="Sí",Y329="Sí",Z329="Sí",AA329="Sí",AB329="Sí"),"SUFICIENTE",
IF(AND(U326="Sí",Y329="No"),"DEFICIENTE",
IF(AND(U326="Sí",Z329="No"),"DEFICIENTE",
IF(AND(U326="Sí",AA329="No"),"DEFICIENTE",
IF(AND(U326="Sí",AB329="No"),"DEFICIENTE",
"")))))))))))</f>
        <v/>
      </c>
      <c r="AD329" s="382"/>
      <c r="AF329" s="351"/>
      <c r="AG329" s="354"/>
      <c r="AH329" s="351"/>
      <c r="AI329" s="354"/>
      <c r="AJ329" s="332"/>
    </row>
    <row r="330" spans="1:36" ht="12" customHeight="1" thickBot="1">
      <c r="A330" s="366"/>
      <c r="B330" s="369"/>
      <c r="C330" s="369"/>
      <c r="D330" s="372"/>
      <c r="E330" s="392"/>
      <c r="F330" s="398"/>
      <c r="G330" s="376"/>
      <c r="H330"/>
      <c r="I330" s="387"/>
      <c r="J330" s="344"/>
      <c r="K330" s="345"/>
      <c r="L330" s="144"/>
      <c r="M330" s="395"/>
      <c r="N330" s="80"/>
      <c r="O330" s="352"/>
      <c r="P330" s="355"/>
      <c r="Q330" s="352"/>
      <c r="R330" s="355"/>
      <c r="S330" s="333"/>
      <c r="T330" s="42"/>
      <c r="U330" s="380"/>
      <c r="V330" s="149" t="s">
        <v>446</v>
      </c>
      <c r="W330" s="150"/>
      <c r="X330" s="151"/>
      <c r="Y330" s="152"/>
      <c r="Z330" s="152"/>
      <c r="AA330" s="152"/>
      <c r="AB330" s="152"/>
      <c r="AC330" s="153" t="str">
        <f t="shared" ref="AC330" si="352" xml:space="preserve">
IF(U326="No","",
IF(AND(U326="No",Y330="",Z330="",AA330="",AB330=""),"",
IF(AND(U326="Sí",$W330&lt;&gt;"",COUNTA(X330:AB330)&lt;5),"Falta Valorar Control",
IF(AND(U326="Sí",$W330="",COUNTA(X330:AB330)=5),"Falta Valorar Control",
IF(AND(U326="Sí",$W330="",COUNTA(X330:AB330)&gt;=3),"Falta Valorar Control",
IF(AND(U326="No",W330=""),"",
IF(AND(U326="Sí",Y330="Sí",Z330="Sí",AA330="Sí",AB330="Sí"),"SUFICIENTE",
IF(AND(U326="Sí",Y330="No"),"DEFICIENTE",
IF(AND(U326="Sí",Z330="No"),"DEFICIENTE",
IF(AND(U326="Sí",AA330="No"),"DEFICIENTE",
IF(AND(U326="Sí",AB330="No"),"DEFICIENTE",
"")))))))))))</f>
        <v/>
      </c>
      <c r="AD330" s="383"/>
      <c r="AF330" s="352"/>
      <c r="AG330" s="355"/>
      <c r="AH330" s="352"/>
      <c r="AI330" s="355"/>
      <c r="AJ330" s="333"/>
    </row>
    <row r="331" spans="1:36" ht="12" customHeight="1" thickTop="1">
      <c r="A331" s="364" t="s">
        <v>84</v>
      </c>
      <c r="B331" s="388"/>
      <c r="C331" s="388"/>
      <c r="D331" s="389"/>
      <c r="E331" s="390"/>
      <c r="F331" s="396"/>
      <c r="G331" s="399"/>
      <c r="H331"/>
      <c r="I331" s="400"/>
      <c r="J331" s="401"/>
      <c r="K331" s="402"/>
      <c r="L331" s="144"/>
      <c r="M331" s="393"/>
      <c r="N331" s="80"/>
      <c r="O331" s="350"/>
      <c r="P331" s="353" t="str">
        <f t="shared" si="320"/>
        <v/>
      </c>
      <c r="Q331" s="350"/>
      <c r="R331" s="353" t="str">
        <f t="shared" si="321"/>
        <v/>
      </c>
      <c r="S331" s="331" t="str">
        <f t="shared" ref="S331" si="353">IF(O331="","Aun no se determina",IF(AND(O331&lt;=5,Q331&lt;=5),"Controlado",
IF(AND(O331&gt;5,Q331&lt;=5),"Atención Periódica",
IF(AND(O331&lt;=5,Q331&gt;5),"Seguimiento",
IF(AND(O331&gt;=5,Q331&gt;=5),"Atención Inmediata",
0)))))</f>
        <v>Aun no se determina</v>
      </c>
      <c r="T331" s="42"/>
      <c r="U331" s="377"/>
      <c r="V331" s="115" t="s">
        <v>447</v>
      </c>
      <c r="W331" s="141"/>
      <c r="X331" s="133"/>
      <c r="Y331" s="134"/>
      <c r="Z331" s="134"/>
      <c r="AA331" s="134"/>
      <c r="AB331" s="134"/>
      <c r="AC331" s="118" t="str">
        <f t="shared" ref="AC331" si="354" xml:space="preserve">
IF(U331="No","",
IF(AND(U331="No",Y331="",Z331="",AA331="",AB331=""),"",
IF(AND(U331="Sí",$W331=""),"Falta Valorar Control",
IF(AND(U331="Sí",$W331&lt;&gt;"",COUNTA(X331:AB331)&lt;5),"Falta Valorar Control",
IF(AND(U331="No",W331=""),"",
IF(AND(U331="Sí",Y331="Sí",Z331="Sí",AA331="Sí",AB331="Sí"),"SUFICIENTE",
IF(AND(U331="Sí",Y331="No"),"DEFICIENTE",
IF(AND(U331="Sí",Z331="No"),"DEFICIENTE",
IF(AND(U331="Sí",AA331="No"),"DEFICIENTE",
IF(AND(U331="Sí",AB331="No"),"DEFICIENTE",
""))))))))))</f>
        <v/>
      </c>
      <c r="AD331" s="381" t="str">
        <f t="shared" ref="AD331" si="355" xml:space="preserve">
IF(AND(U331="",U336="",U341="",U346="",U351=""),"Favor de indicar si existen controles",
IF(COUNTIF(AC331:AC355,"Falta Valorar Control")&gt;=1,"Falta Describir o Valorar Control :)",
IF(OR(U331="No",U336="No",U341="No",U346="No",U351="No"),"DEFICIENTE",
IF(
COUNTIFS(AC331:AC355,"SUFICIENTE")/
(COUNTA(W331:W355)-(IF(U346="",COUNTA(W346:W350),0)+IF(U351="",COUNTA(W351:W355),0)+IF(U341="",COUNTA(W341:W345),0)+IF(U336="",COUNTA(W336:W340),0)+IF(U331="",COUNTA(W331:W335),0)))
=1,"SUFICIENTE",
IF(OR(AC331="Falta Valorar Control",AC336="Falta Valorar Control",AC341="Falta Valorar Control",AC346="Falta Valorar Control",AC351="Falta Valorar Control"),"Falta Describir o Valorar Control",
"DEFICIENTE")))))</f>
        <v>Favor de indicar si existen controles</v>
      </c>
      <c r="AE331" s="147" t="e">
        <f t="shared" ref="AE331" si="356">COUNTIFS(AC331:AC355,"SUFICIENTE")/
(COUNTA(W331:W355)-(IF(U346="",COUNTA(W346:W350),0)+IF(U351="",COUNTA(W351:W355),0)+IF(U341="",COUNTA(W341:W345),0)+IF(U336="",COUNTA(W336:W340),0)+IF(U331="",COUNTA(W331:W335),0)))</f>
        <v>#DIV/0!</v>
      </c>
      <c r="AF331" s="350"/>
      <c r="AG331" s="353" t="str">
        <f t="shared" si="326"/>
        <v/>
      </c>
      <c r="AH331" s="350"/>
      <c r="AI331" s="353" t="str">
        <f t="shared" si="327"/>
        <v/>
      </c>
      <c r="AJ331" s="331" t="str">
        <f t="shared" ref="AJ331" si="357">IF(AF331="","Aun no se determina",IF(AND(AF331&lt;=5,AH331&lt;=5),"Controlado",
IF(AND(AF331&gt;5,AH331&lt;=5),"Atención Periódica",
IF(AND(AF331&lt;=5,AH331&gt;5),"Seguimiento",
IF(AND(AF331&gt;=5,AH331&gt;=5),"Atención Inmediata",
0)))))</f>
        <v>Aun no se determina</v>
      </c>
    </row>
    <row r="332" spans="1:36" ht="12" customHeight="1">
      <c r="A332" s="365"/>
      <c r="B332" s="368"/>
      <c r="C332" s="368"/>
      <c r="D332" s="371"/>
      <c r="E332" s="391"/>
      <c r="F332" s="397"/>
      <c r="G332" s="375"/>
      <c r="H332"/>
      <c r="I332" s="385"/>
      <c r="J332" s="338"/>
      <c r="K332" s="340"/>
      <c r="L332" s="144"/>
      <c r="M332" s="394"/>
      <c r="N332" s="80"/>
      <c r="O332" s="351"/>
      <c r="P332" s="354"/>
      <c r="Q332" s="351"/>
      <c r="R332" s="354"/>
      <c r="S332" s="332"/>
      <c r="T332" s="42"/>
      <c r="U332" s="378"/>
      <c r="V332" s="116" t="s">
        <v>448</v>
      </c>
      <c r="W332" s="140"/>
      <c r="X332" s="135"/>
      <c r="Y332" s="136"/>
      <c r="Z332" s="136"/>
      <c r="AA332" s="136"/>
      <c r="AB332" s="136"/>
      <c r="AC332" s="137" t="str">
        <f t="shared" ref="AC332" si="358" xml:space="preserve">
IF(U331="No","",
IF(AND(U331="No",Y332="",Z332="",AA332="",AB332=""),"",
IF(AND(U331="Sí",$W332&lt;&gt;"",COUNTA(X332:AB332)&lt;5),"Falta Valorar Control",
IF(AND(U331="Sí",$W332="",COUNTA(X332:AB332)=5),"Falta Valorar Control",
IF(AND(U331="Sí",$W332="",COUNTA(X332:AB332)&gt;=3),"Falta Valorar Control",
IF(AND(U331="No",W332=""),"",
IF(AND(U331="Sí",Y332="Sí",Z332="Sí",AA332="Sí",AB332="Sí"),"SUFICIENTE",
IF(AND(U331="Sí",Y332="No"),"DEFICIENTE",
IF(AND(U331="Sí",Z332="No"),"DEFICIENTE",
IF(AND(U331="Sí",AA332="No"),"DEFICIENTE",
IF(AND(U331="Sí",AB332="No"),"DEFICIENTE",
"")))))))))))</f>
        <v/>
      </c>
      <c r="AD332" s="382"/>
      <c r="AF332" s="351"/>
      <c r="AG332" s="354"/>
      <c r="AH332" s="351"/>
      <c r="AI332" s="354"/>
      <c r="AJ332" s="332"/>
    </row>
    <row r="333" spans="1:36" ht="12" customHeight="1">
      <c r="A333" s="365"/>
      <c r="B333" s="368"/>
      <c r="C333" s="368"/>
      <c r="D333" s="371"/>
      <c r="E333" s="391"/>
      <c r="F333" s="397"/>
      <c r="G333" s="375"/>
      <c r="H333"/>
      <c r="I333" s="385"/>
      <c r="J333" s="338"/>
      <c r="K333" s="340"/>
      <c r="L333" s="144"/>
      <c r="M333" s="394"/>
      <c r="N333" s="80"/>
      <c r="O333" s="351"/>
      <c r="P333" s="354"/>
      <c r="Q333" s="351"/>
      <c r="R333" s="354"/>
      <c r="S333" s="332"/>
      <c r="T333" s="42"/>
      <c r="U333" s="378"/>
      <c r="V333" s="116" t="s">
        <v>449</v>
      </c>
      <c r="W333" s="140"/>
      <c r="X333" s="135"/>
      <c r="Y333" s="136"/>
      <c r="Z333" s="136"/>
      <c r="AA333" s="136"/>
      <c r="AB333" s="136"/>
      <c r="AC333" s="137" t="str">
        <f t="shared" ref="AC333" si="359" xml:space="preserve">
IF(U331="No","",
IF(AND(U331="No",Y333="",Z333="",AA333="",AB333=""),"",
IF(AND(U331="Sí",$W333&lt;&gt;"",COUNTA(X333:AB333)&lt;5),"Falta Valorar Control",
IF(AND(U331="Sí",$W333="",COUNTA(X333:AB333)=5),"Falta Valorar Control",
IF(AND(U331="Sí",$W333="",COUNTA(X333:AB333)&gt;=3),"Falta Valorar Control",
IF(AND(U331="No",W333=""),"",
IF(AND(U331="Sí",Y333="Sí",Z333="Sí",AA333="Sí",AB333="Sí"),"SUFICIENTE",
IF(AND(U331="Sí",Y333="No"),"DEFICIENTE",
IF(AND(U331="Sí",Z333="No"),"DEFICIENTE",
IF(AND(U331="Sí",AA333="No"),"DEFICIENTE",
IF(AND(U331="Sí",AB333="No"),"DEFICIENTE",
"")))))))))))</f>
        <v/>
      </c>
      <c r="AD333" s="382"/>
      <c r="AF333" s="351"/>
      <c r="AG333" s="354"/>
      <c r="AH333" s="351"/>
      <c r="AI333" s="354"/>
      <c r="AJ333" s="332"/>
    </row>
    <row r="334" spans="1:36" ht="12" customHeight="1">
      <c r="A334" s="365"/>
      <c r="B334" s="368"/>
      <c r="C334" s="368"/>
      <c r="D334" s="371"/>
      <c r="E334" s="391"/>
      <c r="F334" s="397"/>
      <c r="G334" s="375"/>
      <c r="H334"/>
      <c r="I334" s="385"/>
      <c r="J334" s="338"/>
      <c r="K334" s="340"/>
      <c r="L334" s="144"/>
      <c r="M334" s="394"/>
      <c r="N334" s="80"/>
      <c r="O334" s="351"/>
      <c r="P334" s="354"/>
      <c r="Q334" s="351"/>
      <c r="R334" s="354"/>
      <c r="S334" s="332"/>
      <c r="T334" s="42"/>
      <c r="U334" s="378"/>
      <c r="V334" s="116" t="s">
        <v>450</v>
      </c>
      <c r="W334" s="140"/>
      <c r="X334" s="135"/>
      <c r="Y334" s="136"/>
      <c r="Z334" s="136"/>
      <c r="AA334" s="136"/>
      <c r="AB334" s="136"/>
      <c r="AC334" s="137" t="str">
        <f t="shared" ref="AC334" si="360" xml:space="preserve">
IF(U331="No","",
IF(AND(U331="No",Y334="",Z334="",AA334="",AB334=""),"",
IF(AND(U331="Sí",$W334&lt;&gt;"",COUNTA(X334:AB334)&lt;5),"Falta Valorar Control",
IF(AND(U331="Sí",$W334="",COUNTA(X334:AB334)=5),"Falta Valorar Control",
IF(AND(U331="Sí",$W334="",COUNTA(X334:AB334)&gt;=3),"Falta Valorar Control",
IF(AND(U331="No",W334=""),"",
IF(AND(U331="Sí",Y334="Sí",Z334="Sí",AA334="Sí",AB334="Sí"),"SUFICIENTE",
IF(AND(U331="Sí",Y334="No"),"DEFICIENTE",
IF(AND(U331="Sí",Z334="No"),"DEFICIENTE",
IF(AND(U331="Sí",AA334="No"),"DEFICIENTE",
IF(AND(U331="Sí",AB334="No"),"DEFICIENTE",
"")))))))))))</f>
        <v/>
      </c>
      <c r="AD334" s="382"/>
      <c r="AF334" s="351"/>
      <c r="AG334" s="354"/>
      <c r="AH334" s="351"/>
      <c r="AI334" s="354"/>
      <c r="AJ334" s="332"/>
    </row>
    <row r="335" spans="1:36" ht="12" customHeight="1" thickBot="1">
      <c r="A335" s="365"/>
      <c r="B335" s="368"/>
      <c r="C335" s="368"/>
      <c r="D335" s="371"/>
      <c r="E335" s="391"/>
      <c r="F335" s="397"/>
      <c r="G335" s="375"/>
      <c r="H335"/>
      <c r="I335" s="386"/>
      <c r="J335" s="339"/>
      <c r="K335" s="341"/>
      <c r="L335" s="144"/>
      <c r="M335" s="394"/>
      <c r="N335" s="80"/>
      <c r="O335" s="351"/>
      <c r="P335" s="354"/>
      <c r="Q335" s="351"/>
      <c r="R335" s="354"/>
      <c r="S335" s="332"/>
      <c r="T335" s="42"/>
      <c r="U335" s="379"/>
      <c r="V335" s="117" t="s">
        <v>451</v>
      </c>
      <c r="W335" s="148"/>
      <c r="X335" s="138"/>
      <c r="Y335" s="139"/>
      <c r="Z335" s="139"/>
      <c r="AA335" s="139"/>
      <c r="AB335" s="139"/>
      <c r="AC335" s="137" t="str">
        <f t="shared" ref="AC335" si="361" xml:space="preserve">
IF(U331="No","",
IF(AND(U331="No",Y335="",Z335="",AA335="",AB335=""),"",
IF(AND(U331="Sí",$W335&lt;&gt;"",COUNTA(X335:AB335)&lt;5),"Falta Valorar Control",
IF(AND(U331="Sí",$W335="",COUNTA(X335:AB335)=5),"Falta Valorar Control",
IF(AND(U331="Sí",$W335="",COUNTA(X335:AB335)&gt;=3),"Falta Valorar Control",
IF(AND(U331="No",W335=""),"",
IF(AND(U331="Sí",Y335="Sí",Z335="Sí",AA335="Sí",AB335="Sí"),"SUFICIENTE",
IF(AND(U331="Sí",Y335="No"),"DEFICIENTE",
IF(AND(U331="Sí",Z335="No"),"DEFICIENTE",
IF(AND(U331="Sí",AA335="No"),"DEFICIENTE",
IF(AND(U331="Sí",AB335="No"),"DEFICIENTE",
"")))))))))))</f>
        <v/>
      </c>
      <c r="AD335" s="382"/>
      <c r="AF335" s="351"/>
      <c r="AG335" s="354"/>
      <c r="AH335" s="351"/>
      <c r="AI335" s="354"/>
      <c r="AJ335" s="332"/>
    </row>
    <row r="336" spans="1:36" ht="12" customHeight="1">
      <c r="A336" s="365"/>
      <c r="B336" s="368"/>
      <c r="C336" s="368"/>
      <c r="D336" s="371"/>
      <c r="E336" s="391"/>
      <c r="F336" s="397"/>
      <c r="G336" s="375"/>
      <c r="H336"/>
      <c r="I336" s="384"/>
      <c r="J336" s="342"/>
      <c r="K336" s="343"/>
      <c r="L336" s="144"/>
      <c r="M336" s="394"/>
      <c r="N336" s="80"/>
      <c r="O336" s="351"/>
      <c r="P336" s="354"/>
      <c r="Q336" s="351"/>
      <c r="R336" s="354"/>
      <c r="S336" s="332"/>
      <c r="T336" s="42"/>
      <c r="U336" s="377"/>
      <c r="V336" s="115" t="s">
        <v>452</v>
      </c>
      <c r="W336" s="141"/>
      <c r="X336" s="133"/>
      <c r="Y336" s="134"/>
      <c r="Z336" s="134"/>
      <c r="AA336" s="134"/>
      <c r="AB336" s="134"/>
      <c r="AC336" s="118" t="str">
        <f t="shared" ref="AC336" si="362" xml:space="preserve">
IF(U336="No","",
IF(AND(U336="No",Y336="",Z336="",AA336="",AB336=""),"",
IF(AND(U336="Sí",$W336=""),"Falta Valorar Control",
IF(AND(U336="Sí",$W336&lt;&gt;"",COUNTA(X336:AB336)&lt;5),"Falta Valorar Control",
IF(AND(U336="No",W336=""),"",
IF(AND(U336="Sí",Y336="Sí",Z336="Sí",AA336="Sí",AB336="Sí"),"SUFICIENTE",
IF(AND(U336="Sí",Y336="No"),"DEFICIENTE",
IF(AND(U336="Sí",Z336="No"),"DEFICIENTE",
IF(AND(U336="Sí",AA336="No"),"DEFICIENTE",
IF(AND(U336="Sí",AB336="No"),"DEFICIENTE",
""))))))))))</f>
        <v/>
      </c>
      <c r="AD336" s="382"/>
      <c r="AF336" s="351"/>
      <c r="AG336" s="354"/>
      <c r="AH336" s="351"/>
      <c r="AI336" s="354"/>
      <c r="AJ336" s="332"/>
    </row>
    <row r="337" spans="1:36" ht="12" customHeight="1">
      <c r="A337" s="365"/>
      <c r="B337" s="368"/>
      <c r="C337" s="368"/>
      <c r="D337" s="371"/>
      <c r="E337" s="391"/>
      <c r="F337" s="397"/>
      <c r="G337" s="375"/>
      <c r="H337"/>
      <c r="I337" s="385"/>
      <c r="J337" s="338"/>
      <c r="K337" s="340"/>
      <c r="L337" s="144"/>
      <c r="M337" s="394"/>
      <c r="N337" s="80"/>
      <c r="O337" s="351"/>
      <c r="P337" s="354"/>
      <c r="Q337" s="351"/>
      <c r="R337" s="354"/>
      <c r="S337" s="332"/>
      <c r="T337" s="42"/>
      <c r="U337" s="378"/>
      <c r="V337" s="116" t="s">
        <v>453</v>
      </c>
      <c r="W337" s="140"/>
      <c r="X337" s="135"/>
      <c r="Y337" s="136"/>
      <c r="Z337" s="136"/>
      <c r="AA337" s="136"/>
      <c r="AB337" s="136"/>
      <c r="AC337" s="137" t="str">
        <f t="shared" ref="AC337" si="363" xml:space="preserve">
IF(U336="No","",
IF(AND(U336="No",Y337="",Z337="",AA337="",AB337=""),"",
IF(AND(U336="Sí",$W337&lt;&gt;"",COUNTA(X337:AB337)&lt;5),"Falta Valorar Control",
IF(AND(U336="Sí",$W337="",COUNTA(X337:AB337)=5),"Falta Valorar Control",
IF(AND(U336="Sí",$W337="",COUNTA(X337:AB337)&gt;=3),"Falta Valorar Control",
IF(AND(U336="No",W337=""),"",
IF(AND(U336="Sí",Y337="Sí",Z337="Sí",AA337="Sí",AB337="Sí"),"SUFICIENTE",
IF(AND(U336="Sí",Y337="No"),"DEFICIENTE",
IF(AND(U336="Sí",Z337="No"),"DEFICIENTE",
IF(AND(U336="Sí",AA337="No"),"DEFICIENTE",
IF(AND(U336="Sí",AB337="No"),"DEFICIENTE",
"")))))))))))</f>
        <v/>
      </c>
      <c r="AD337" s="382"/>
      <c r="AF337" s="351"/>
      <c r="AG337" s="354"/>
      <c r="AH337" s="351"/>
      <c r="AI337" s="354"/>
      <c r="AJ337" s="332"/>
    </row>
    <row r="338" spans="1:36" ht="12" customHeight="1">
      <c r="A338" s="365"/>
      <c r="B338" s="368"/>
      <c r="C338" s="368"/>
      <c r="D338" s="371"/>
      <c r="E338" s="391"/>
      <c r="F338" s="397"/>
      <c r="G338" s="375"/>
      <c r="H338"/>
      <c r="I338" s="385"/>
      <c r="J338" s="338"/>
      <c r="K338" s="340"/>
      <c r="L338" s="144"/>
      <c r="M338" s="394"/>
      <c r="N338" s="80"/>
      <c r="O338" s="351"/>
      <c r="P338" s="354"/>
      <c r="Q338" s="351"/>
      <c r="R338" s="354"/>
      <c r="S338" s="332"/>
      <c r="T338" s="42"/>
      <c r="U338" s="378"/>
      <c r="V338" s="116" t="s">
        <v>454</v>
      </c>
      <c r="W338" s="140"/>
      <c r="X338" s="135"/>
      <c r="Y338" s="136"/>
      <c r="Z338" s="136"/>
      <c r="AA338" s="136"/>
      <c r="AB338" s="136"/>
      <c r="AC338" s="137" t="str">
        <f t="shared" ref="AC338" si="364" xml:space="preserve">
IF(U336="No","",
IF(AND(U336="No",Y338="",Z338="",AA338="",AB338=""),"",
IF(AND(U336="Sí",$W338&lt;&gt;"",COUNTA(X338:AB338)&lt;5),"Falta Valorar Control",
IF(AND(U336="Sí",$W338="",COUNTA(X338:AB338)=5),"Falta Valorar Control",
IF(AND(U336="Sí",$W338="",COUNTA(X338:AB338)&gt;=3),"Falta Valorar Control",
IF(AND(U336="No",W338=""),"",
IF(AND(U336="Sí",Y338="Sí",Z338="Sí",AA338="Sí",AB338="Sí"),"SUFICIENTE",
IF(AND(U336="Sí",Y338="No"),"DEFICIENTE",
IF(AND(U336="Sí",Z338="No"),"DEFICIENTE",
IF(AND(U336="Sí",AA338="No"),"DEFICIENTE",
IF(AND(U336="Sí",AB338="No"),"DEFICIENTE",
"")))))))))))</f>
        <v/>
      </c>
      <c r="AD338" s="382"/>
      <c r="AF338" s="351"/>
      <c r="AG338" s="354"/>
      <c r="AH338" s="351"/>
      <c r="AI338" s="354"/>
      <c r="AJ338" s="332"/>
    </row>
    <row r="339" spans="1:36" ht="12" customHeight="1">
      <c r="A339" s="365"/>
      <c r="B339" s="368"/>
      <c r="C339" s="368"/>
      <c r="D339" s="371"/>
      <c r="E339" s="391"/>
      <c r="F339" s="397"/>
      <c r="G339" s="375"/>
      <c r="H339"/>
      <c r="I339" s="385"/>
      <c r="J339" s="338"/>
      <c r="K339" s="340"/>
      <c r="L339" s="144"/>
      <c r="M339" s="394"/>
      <c r="N339" s="80"/>
      <c r="O339" s="351"/>
      <c r="P339" s="354"/>
      <c r="Q339" s="351"/>
      <c r="R339" s="354"/>
      <c r="S339" s="332"/>
      <c r="T339" s="42"/>
      <c r="U339" s="378"/>
      <c r="V339" s="116" t="s">
        <v>455</v>
      </c>
      <c r="W339" s="140"/>
      <c r="X339" s="135"/>
      <c r="Y339" s="136"/>
      <c r="Z339" s="136"/>
      <c r="AA339" s="136"/>
      <c r="AB339" s="136"/>
      <c r="AC339" s="137" t="str">
        <f t="shared" ref="AC339" si="365" xml:space="preserve">
IF(U336="No","",
IF(AND(U336="No",Y339="",Z339="",AA339="",AB339=""),"",
IF(AND(U336="Sí",$W339&lt;&gt;"",COUNTA(X339:AB339)&lt;5),"Falta Valorar Control",
IF(AND(U336="Sí",$W339="",COUNTA(X339:AB339)=5),"Falta Valorar Control",
IF(AND(U336="Sí",$W339="",COUNTA(X339:AB339)&gt;=3),"Falta Valorar Control",
IF(AND(U336="No",W339=""),"",
IF(AND(U336="Sí",Y339="Sí",Z339="Sí",AA339="Sí",AB339="Sí"),"SUFICIENTE",
IF(AND(U336="Sí",Y339="No"),"DEFICIENTE",
IF(AND(U336="Sí",Z339="No"),"DEFICIENTE",
IF(AND(U336="Sí",AA339="No"),"DEFICIENTE",
IF(AND(U336="Sí",AB339="No"),"DEFICIENTE",
"")))))))))))</f>
        <v/>
      </c>
      <c r="AD339" s="382"/>
      <c r="AF339" s="351"/>
      <c r="AG339" s="354"/>
      <c r="AH339" s="351"/>
      <c r="AI339" s="354"/>
      <c r="AJ339" s="332"/>
    </row>
    <row r="340" spans="1:36" ht="12" customHeight="1" thickBot="1">
      <c r="A340" s="365"/>
      <c r="B340" s="368"/>
      <c r="C340" s="368"/>
      <c r="D340" s="371"/>
      <c r="E340" s="391"/>
      <c r="F340" s="397"/>
      <c r="G340" s="375"/>
      <c r="H340"/>
      <c r="I340" s="386"/>
      <c r="J340" s="339"/>
      <c r="K340" s="341"/>
      <c r="L340" s="144"/>
      <c r="M340" s="394"/>
      <c r="N340" s="80"/>
      <c r="O340" s="351"/>
      <c r="P340" s="354"/>
      <c r="Q340" s="351"/>
      <c r="R340" s="354"/>
      <c r="S340" s="332"/>
      <c r="T340" s="42"/>
      <c r="U340" s="379"/>
      <c r="V340" s="117" t="s">
        <v>456</v>
      </c>
      <c r="W340" s="148"/>
      <c r="X340" s="138"/>
      <c r="Y340" s="139"/>
      <c r="Z340" s="139"/>
      <c r="AA340" s="139"/>
      <c r="AB340" s="139"/>
      <c r="AC340" s="137" t="str">
        <f t="shared" ref="AC340" si="366" xml:space="preserve">
IF(U336="No","",
IF(AND(U336="No",Y340="",Z340="",AA340="",AB340=""),"",
IF(AND(U336="Sí",$W340&lt;&gt;"",COUNTA(X340:AB340)&lt;5),"Falta Valorar Control",
IF(AND(U336="Sí",$W340="",COUNTA(X340:AB340)=5),"Falta Valorar Control",
IF(AND(U336="Sí",$W340="",COUNTA(X340:AB340)&gt;=3),"Falta Valorar Control",
IF(AND(U336="No",W340=""),"",
IF(AND(U336="Sí",Y340="Sí",Z340="Sí",AA340="Sí",AB340="Sí"),"SUFICIENTE",
IF(AND(U336="Sí",Y340="No"),"DEFICIENTE",
IF(AND(U336="Sí",Z340="No"),"DEFICIENTE",
IF(AND(U336="Sí",AA340="No"),"DEFICIENTE",
IF(AND(U336="Sí",AB340="No"),"DEFICIENTE",
"")))))))))))</f>
        <v/>
      </c>
      <c r="AD340" s="382"/>
      <c r="AF340" s="351"/>
      <c r="AG340" s="354"/>
      <c r="AH340" s="351"/>
      <c r="AI340" s="354"/>
      <c r="AJ340" s="332"/>
    </row>
    <row r="341" spans="1:36" ht="12" customHeight="1">
      <c r="A341" s="365"/>
      <c r="B341" s="368"/>
      <c r="C341" s="368"/>
      <c r="D341" s="371"/>
      <c r="E341" s="391"/>
      <c r="F341" s="397"/>
      <c r="G341" s="375"/>
      <c r="H341"/>
      <c r="I341" s="384"/>
      <c r="J341" s="342"/>
      <c r="K341" s="343"/>
      <c r="L341" s="144"/>
      <c r="M341" s="394"/>
      <c r="N341" s="80"/>
      <c r="O341" s="351"/>
      <c r="P341" s="354"/>
      <c r="Q341" s="351"/>
      <c r="R341" s="354"/>
      <c r="S341" s="332"/>
      <c r="T341" s="42"/>
      <c r="U341" s="377"/>
      <c r="V341" s="115" t="s">
        <v>457</v>
      </c>
      <c r="W341" s="141"/>
      <c r="X341" s="133"/>
      <c r="Y341" s="134"/>
      <c r="Z341" s="134"/>
      <c r="AA341" s="134"/>
      <c r="AB341" s="134"/>
      <c r="AC341" s="118" t="str">
        <f t="shared" ref="AC341" si="367" xml:space="preserve">
IF(U341="No","",
IF(AND(U341="No",Y341="",Z341="",AA341="",AB341=""),"",
IF(AND(U341="Sí",$W341=""),"Falta Valorar Control",
IF(AND(U341="Sí",$W341&lt;&gt;"",COUNTA(X341:AB341)&lt;5),"Falta Valorar Control",
IF(AND(U341="No",W341=""),"",
IF(AND(U341="Sí",Y341="Sí",Z341="Sí",AA341="Sí",AB341="Sí"),"SUFICIENTE",
IF(AND(U341="Sí",Y341="No"),"DEFICIENTE",
IF(AND(U341="Sí",Z341="No"),"DEFICIENTE",
IF(AND(U341="Sí",AA341="No"),"DEFICIENTE",
IF(AND(U341="Sí",AB341="No"),"DEFICIENTE",
""))))))))))</f>
        <v/>
      </c>
      <c r="AD341" s="382"/>
      <c r="AF341" s="351"/>
      <c r="AG341" s="354"/>
      <c r="AH341" s="351"/>
      <c r="AI341" s="354"/>
      <c r="AJ341" s="332"/>
    </row>
    <row r="342" spans="1:36" ht="12" customHeight="1">
      <c r="A342" s="365"/>
      <c r="B342" s="368"/>
      <c r="C342" s="368"/>
      <c r="D342" s="371"/>
      <c r="E342" s="391"/>
      <c r="F342" s="397"/>
      <c r="G342" s="375"/>
      <c r="H342"/>
      <c r="I342" s="385"/>
      <c r="J342" s="338"/>
      <c r="K342" s="340"/>
      <c r="L342" s="144"/>
      <c r="M342" s="394"/>
      <c r="N342" s="80"/>
      <c r="O342" s="351"/>
      <c r="P342" s="354"/>
      <c r="Q342" s="351"/>
      <c r="R342" s="354"/>
      <c r="S342" s="332"/>
      <c r="T342" s="42"/>
      <c r="U342" s="378"/>
      <c r="V342" s="116" t="s">
        <v>458</v>
      </c>
      <c r="W342" s="140"/>
      <c r="X342" s="135"/>
      <c r="Y342" s="136"/>
      <c r="Z342" s="136"/>
      <c r="AA342" s="136"/>
      <c r="AB342" s="136"/>
      <c r="AC342" s="137" t="str">
        <f t="shared" ref="AC342" si="368" xml:space="preserve">
IF(U341="No","",
IF(AND(U341="No",Y342="",Z342="",AA342="",AB342=""),"",
IF(AND(U341="Sí",$W342&lt;&gt;"",COUNTA(X342:AB342)&lt;5),"Falta Valorar Control",
IF(AND(U341="Sí",$W342="",COUNTA(X342:AB342)=5),"Falta Valorar Control",
IF(AND(U341="Sí",$W342="",COUNTA(X342:AB342)&gt;=3),"Falta Valorar Control",
IF(AND(U341="No",W342=""),"",
IF(AND(U341="Sí",Y342="Sí",Z342="Sí",AA342="Sí",AB342="Sí"),"SUFICIENTE",
IF(AND(U341="Sí",Y342="No"),"DEFICIENTE",
IF(AND(U341="Sí",Z342="No"),"DEFICIENTE",
IF(AND(U341="Sí",AA342="No"),"DEFICIENTE",
IF(AND(U341="Sí",AB342="No"),"DEFICIENTE",
"")))))))))))</f>
        <v/>
      </c>
      <c r="AD342" s="382"/>
      <c r="AF342" s="351"/>
      <c r="AG342" s="354"/>
      <c r="AH342" s="351"/>
      <c r="AI342" s="354"/>
      <c r="AJ342" s="332"/>
    </row>
    <row r="343" spans="1:36" ht="12" customHeight="1">
      <c r="A343" s="365"/>
      <c r="B343" s="368"/>
      <c r="C343" s="368"/>
      <c r="D343" s="371"/>
      <c r="E343" s="391"/>
      <c r="F343" s="397"/>
      <c r="G343" s="375"/>
      <c r="H343"/>
      <c r="I343" s="385"/>
      <c r="J343" s="338"/>
      <c r="K343" s="340"/>
      <c r="L343" s="144"/>
      <c r="M343" s="394"/>
      <c r="N343" s="80"/>
      <c r="O343" s="351"/>
      <c r="P343" s="354"/>
      <c r="Q343" s="351"/>
      <c r="R343" s="354"/>
      <c r="S343" s="332"/>
      <c r="T343" s="42"/>
      <c r="U343" s="378"/>
      <c r="V343" s="116" t="s">
        <v>459</v>
      </c>
      <c r="W343" s="140"/>
      <c r="X343" s="135"/>
      <c r="Y343" s="136"/>
      <c r="Z343" s="136"/>
      <c r="AA343" s="136"/>
      <c r="AB343" s="136"/>
      <c r="AC343" s="137" t="str">
        <f t="shared" ref="AC343" si="369" xml:space="preserve">
IF(U341="No","",
IF(AND(U341="No",Y343="",Z343="",AA343="",AB343=""),"",
IF(AND(U341="Sí",$W343&lt;&gt;"",COUNTA(X343:AB343)&lt;5),"Falta Valorar Control",
IF(AND(U341="Sí",$W343="",COUNTA(X343:AB343)=5),"Falta Valorar Control",
IF(AND(U341="Sí",$W343="",COUNTA(X343:AB343)&gt;=3),"Falta Valorar Control",
IF(AND(U341="No",W343=""),"",
IF(AND(U341="Sí",Y343="Sí",Z343="Sí",AA343="Sí",AB343="Sí"),"SUFICIENTE",
IF(AND(U341="Sí",Y343="No"),"DEFICIENTE",
IF(AND(U341="Sí",Z343="No"),"DEFICIENTE",
IF(AND(U341="Sí",AA343="No"),"DEFICIENTE",
IF(AND(U341="Sí",AB343="No"),"DEFICIENTE",
"")))))))))))</f>
        <v/>
      </c>
      <c r="AD343" s="382"/>
      <c r="AF343" s="351"/>
      <c r="AG343" s="354"/>
      <c r="AH343" s="351"/>
      <c r="AI343" s="354"/>
      <c r="AJ343" s="332"/>
    </row>
    <row r="344" spans="1:36" ht="12" customHeight="1">
      <c r="A344" s="365"/>
      <c r="B344" s="368"/>
      <c r="C344" s="368"/>
      <c r="D344" s="371"/>
      <c r="E344" s="391"/>
      <c r="F344" s="397"/>
      <c r="G344" s="375"/>
      <c r="H344"/>
      <c r="I344" s="385"/>
      <c r="J344" s="338"/>
      <c r="K344" s="340"/>
      <c r="L344" s="144"/>
      <c r="M344" s="394"/>
      <c r="N344" s="80"/>
      <c r="O344" s="351"/>
      <c r="P344" s="354"/>
      <c r="Q344" s="351"/>
      <c r="R344" s="354"/>
      <c r="S344" s="332"/>
      <c r="T344" s="42"/>
      <c r="U344" s="378"/>
      <c r="V344" s="116" t="s">
        <v>460</v>
      </c>
      <c r="W344" s="140"/>
      <c r="X344" s="135"/>
      <c r="Y344" s="136"/>
      <c r="Z344" s="136"/>
      <c r="AA344" s="136"/>
      <c r="AB344" s="136"/>
      <c r="AC344" s="137" t="str">
        <f t="shared" ref="AC344" si="370" xml:space="preserve">
IF(U341="No","",
IF(AND(U341="No",Y344="",Z344="",AA344="",AB344=""),"",
IF(AND(U341="Sí",$W344&lt;&gt;"",COUNTA(X344:AB344)&lt;5),"Falta Valorar Control",
IF(AND(U341="Sí",$W344="",COUNTA(X344:AB344)=5),"Falta Valorar Control",
IF(AND(U341="Sí",$W344="",COUNTA(X344:AB344)&gt;=3),"Falta Valorar Control",
IF(AND(U341="No",W344=""),"",
IF(AND(U341="Sí",Y344="Sí",Z344="Sí",AA344="Sí",AB344="Sí"),"SUFICIENTE",
IF(AND(U341="Sí",Y344="No"),"DEFICIENTE",
IF(AND(U341="Sí",Z344="No"),"DEFICIENTE",
IF(AND(U341="Sí",AA344="No"),"DEFICIENTE",
IF(AND(U341="Sí",AB344="No"),"DEFICIENTE",
"")))))))))))</f>
        <v/>
      </c>
      <c r="AD344" s="382"/>
      <c r="AF344" s="351"/>
      <c r="AG344" s="354"/>
      <c r="AH344" s="351"/>
      <c r="AI344" s="354"/>
      <c r="AJ344" s="332"/>
    </row>
    <row r="345" spans="1:36" ht="12" customHeight="1" thickBot="1">
      <c r="A345" s="365"/>
      <c r="B345" s="368"/>
      <c r="C345" s="368"/>
      <c r="D345" s="371"/>
      <c r="E345" s="391"/>
      <c r="F345" s="397"/>
      <c r="G345" s="375"/>
      <c r="H345"/>
      <c r="I345" s="386"/>
      <c r="J345" s="339"/>
      <c r="K345" s="341"/>
      <c r="L345" s="144"/>
      <c r="M345" s="394"/>
      <c r="N345" s="80"/>
      <c r="O345" s="351"/>
      <c r="P345" s="354"/>
      <c r="Q345" s="351"/>
      <c r="R345" s="354"/>
      <c r="S345" s="332"/>
      <c r="T345" s="42"/>
      <c r="U345" s="379"/>
      <c r="V345" s="117" t="s">
        <v>461</v>
      </c>
      <c r="W345" s="148"/>
      <c r="X345" s="138"/>
      <c r="Y345" s="139"/>
      <c r="Z345" s="139"/>
      <c r="AA345" s="139"/>
      <c r="AB345" s="139"/>
      <c r="AC345" s="137" t="str">
        <f t="shared" ref="AC345" si="371" xml:space="preserve">
IF(U341="No","",
IF(AND(U341="No",Y345="",Z345="",AA345="",AB345=""),"",
IF(AND(U341="Sí",$W345&lt;&gt;"",COUNTA(X345:AB345)&lt;5),"Falta Valorar Control",
IF(AND(U341="Sí",$W345="",COUNTA(X345:AB345)=5),"Falta Valorar Control",
IF(AND(U341="Sí",$W345="",COUNTA(X345:AB345)&gt;=3),"Falta Valorar Control",
IF(AND(U341="No",W345=""),"",
IF(AND(U341="Sí",Y345="Sí",Z345="Sí",AA345="Sí",AB345="Sí"),"SUFICIENTE",
IF(AND(U341="Sí",Y345="No"),"DEFICIENTE",
IF(AND(U341="Sí",Z345="No"),"DEFICIENTE",
IF(AND(U341="Sí",AA345="No"),"DEFICIENTE",
IF(AND(U341="Sí",AB345="No"),"DEFICIENTE",
"")))))))))))</f>
        <v/>
      </c>
      <c r="AD345" s="382"/>
      <c r="AF345" s="351"/>
      <c r="AG345" s="354"/>
      <c r="AH345" s="351"/>
      <c r="AI345" s="354"/>
      <c r="AJ345" s="332"/>
    </row>
    <row r="346" spans="1:36" ht="12" customHeight="1">
      <c r="A346" s="365"/>
      <c r="B346" s="368"/>
      <c r="C346" s="368"/>
      <c r="D346" s="371"/>
      <c r="E346" s="391"/>
      <c r="F346" s="397"/>
      <c r="G346" s="375"/>
      <c r="H346"/>
      <c r="I346" s="384"/>
      <c r="J346" s="342"/>
      <c r="K346" s="343"/>
      <c r="L346" s="144"/>
      <c r="M346" s="394"/>
      <c r="N346" s="80"/>
      <c r="O346" s="351"/>
      <c r="P346" s="354"/>
      <c r="Q346" s="351"/>
      <c r="R346" s="354"/>
      <c r="S346" s="332"/>
      <c r="T346" s="42"/>
      <c r="U346" s="377"/>
      <c r="V346" s="115" t="s">
        <v>462</v>
      </c>
      <c r="W346" s="141"/>
      <c r="X346" s="133"/>
      <c r="Y346" s="134"/>
      <c r="Z346" s="134"/>
      <c r="AA346" s="134"/>
      <c r="AB346" s="134"/>
      <c r="AC346" s="118" t="str">
        <f t="shared" ref="AC346" si="372" xml:space="preserve">
IF(U346="No","",
IF(AND(U346="No",Y346="",Z346="",AA346="",AB346=""),"",
IF(AND(U346="Sí",$W346=""),"Falta Valorar Control",
IF(AND(U346="Sí",$W346&lt;&gt;"",COUNTA(X346:AB346)&lt;5),"Falta Valorar Control",
IF(AND(U346="No",W346=""),"",
IF(AND(U346="Sí",Y346="Sí",Z346="Sí",AA346="Sí",AB346="Sí"),"SUFICIENTE",
IF(AND(U346="Sí",Y346="No"),"DEFICIENTE",
IF(AND(U346="Sí",Z346="No"),"DEFICIENTE",
IF(AND(U346="Sí",AA346="No"),"DEFICIENTE",
IF(AND(U346="Sí",AB346="No"),"DEFICIENTE",
""))))))))))</f>
        <v/>
      </c>
      <c r="AD346" s="382"/>
      <c r="AF346" s="351"/>
      <c r="AG346" s="354"/>
      <c r="AH346" s="351"/>
      <c r="AI346" s="354"/>
      <c r="AJ346" s="332"/>
    </row>
    <row r="347" spans="1:36" ht="12" customHeight="1">
      <c r="A347" s="365"/>
      <c r="B347" s="368"/>
      <c r="C347" s="368"/>
      <c r="D347" s="371"/>
      <c r="E347" s="391"/>
      <c r="F347" s="397"/>
      <c r="G347" s="375"/>
      <c r="H347"/>
      <c r="I347" s="385"/>
      <c r="J347" s="338"/>
      <c r="K347" s="340"/>
      <c r="L347" s="144"/>
      <c r="M347" s="394"/>
      <c r="N347" s="80"/>
      <c r="O347" s="351"/>
      <c r="P347" s="354"/>
      <c r="Q347" s="351"/>
      <c r="R347" s="354"/>
      <c r="S347" s="332"/>
      <c r="T347" s="42"/>
      <c r="U347" s="378"/>
      <c r="V347" s="116" t="s">
        <v>463</v>
      </c>
      <c r="W347" s="140"/>
      <c r="X347" s="135"/>
      <c r="Y347" s="136"/>
      <c r="Z347" s="136"/>
      <c r="AA347" s="136"/>
      <c r="AB347" s="136"/>
      <c r="AC347" s="137" t="str">
        <f t="shared" ref="AC347" si="373" xml:space="preserve">
IF(U346="No","",
IF(AND(U346="No",Y347="",Z347="",AA347="",AB347=""),"",
IF(AND(U346="Sí",$W347&lt;&gt;"",COUNTA(X347:AB347)&lt;5),"Falta Valorar Control",
IF(AND(U346="Sí",$W347="",COUNTA(X347:AB347)=5),"Falta Valorar Control",
IF(AND(U346="Sí",$W347="",COUNTA(X347:AB347)&gt;=3),"Falta Valorar Control",
IF(AND(U346="No",W347=""),"",
IF(AND(U346="Sí",Y347="Sí",Z347="Sí",AA347="Sí",AB347="Sí"),"SUFICIENTE",
IF(AND(U346="Sí",Y347="No"),"DEFICIENTE",
IF(AND(U346="Sí",Z347="No"),"DEFICIENTE",
IF(AND(U346="Sí",AA347="No"),"DEFICIENTE",
IF(AND(U346="Sí",AB347="No"),"DEFICIENTE",
"")))))))))))</f>
        <v/>
      </c>
      <c r="AD347" s="382"/>
      <c r="AF347" s="351"/>
      <c r="AG347" s="354"/>
      <c r="AH347" s="351"/>
      <c r="AI347" s="354"/>
      <c r="AJ347" s="332"/>
    </row>
    <row r="348" spans="1:36" ht="12" customHeight="1">
      <c r="A348" s="365"/>
      <c r="B348" s="368"/>
      <c r="C348" s="368"/>
      <c r="D348" s="371"/>
      <c r="E348" s="391"/>
      <c r="F348" s="397"/>
      <c r="G348" s="375"/>
      <c r="H348"/>
      <c r="I348" s="385"/>
      <c r="J348" s="338"/>
      <c r="K348" s="340"/>
      <c r="L348" s="144"/>
      <c r="M348" s="394"/>
      <c r="N348" s="80"/>
      <c r="O348" s="351"/>
      <c r="P348" s="354"/>
      <c r="Q348" s="351"/>
      <c r="R348" s="354"/>
      <c r="S348" s="332"/>
      <c r="T348" s="42"/>
      <c r="U348" s="378"/>
      <c r="V348" s="116" t="s">
        <v>464</v>
      </c>
      <c r="W348" s="140"/>
      <c r="X348" s="135"/>
      <c r="Y348" s="136"/>
      <c r="Z348" s="136"/>
      <c r="AA348" s="136"/>
      <c r="AB348" s="136"/>
      <c r="AC348" s="137" t="str">
        <f t="shared" ref="AC348" si="374" xml:space="preserve">
IF(U346="No","",
IF(AND(U346="No",Y348="",Z348="",AA348="",AB348=""),"",
IF(AND(U346="Sí",$W348&lt;&gt;"",COUNTA(X348:AB348)&lt;5),"Falta Valorar Control",
IF(AND(U346="Sí",$W348="",COUNTA(X348:AB348)=5),"Falta Valorar Control",
IF(AND(U346="Sí",$W348="",COUNTA(X348:AB348)&gt;=3),"Falta Valorar Control",
IF(AND(U346="No",W348=""),"",
IF(AND(U346="Sí",Y348="Sí",Z348="Sí",AA348="Sí",AB348="Sí"),"SUFICIENTE",
IF(AND(U346="Sí",Y348="No"),"DEFICIENTE",
IF(AND(U346="Sí",Z348="No"),"DEFICIENTE",
IF(AND(U346="Sí",AA348="No"),"DEFICIENTE",
IF(AND(U346="Sí",AB348="No"),"DEFICIENTE",
"")))))))))))</f>
        <v/>
      </c>
      <c r="AD348" s="382"/>
      <c r="AF348" s="351"/>
      <c r="AG348" s="354"/>
      <c r="AH348" s="351"/>
      <c r="AI348" s="354"/>
      <c r="AJ348" s="332"/>
    </row>
    <row r="349" spans="1:36" ht="12" customHeight="1">
      <c r="A349" s="365"/>
      <c r="B349" s="368"/>
      <c r="C349" s="368"/>
      <c r="D349" s="371"/>
      <c r="E349" s="391"/>
      <c r="F349" s="397"/>
      <c r="G349" s="375"/>
      <c r="H349"/>
      <c r="I349" s="385"/>
      <c r="J349" s="338"/>
      <c r="K349" s="340"/>
      <c r="L349" s="144"/>
      <c r="M349" s="394"/>
      <c r="N349" s="80"/>
      <c r="O349" s="351"/>
      <c r="P349" s="354"/>
      <c r="Q349" s="351"/>
      <c r="R349" s="354"/>
      <c r="S349" s="332"/>
      <c r="T349" s="42"/>
      <c r="U349" s="378"/>
      <c r="V349" s="116" t="s">
        <v>465</v>
      </c>
      <c r="W349" s="140"/>
      <c r="X349" s="135"/>
      <c r="Y349" s="136"/>
      <c r="Z349" s="136"/>
      <c r="AA349" s="136"/>
      <c r="AB349" s="136"/>
      <c r="AC349" s="137" t="str">
        <f t="shared" ref="AC349" si="375" xml:space="preserve">
IF(U346="No","",
IF(AND(U346="No",Y349="",Z349="",AA349="",AB349=""),"",
IF(AND(U346="Sí",$W349&lt;&gt;"",COUNTA(X349:AB349)&lt;5),"Falta Valorar Control",
IF(AND(U346="Sí",$W349="",COUNTA(X349:AB349)=5),"Falta Valorar Control",
IF(AND(U346="Sí",$W349="",COUNTA(X349:AB349)&gt;=3),"Falta Valorar Control",
IF(AND(U346="No",W349=""),"",
IF(AND(U346="Sí",Y349="Sí",Z349="Sí",AA349="Sí",AB349="Sí"),"SUFICIENTE",
IF(AND(U346="Sí",Y349="No"),"DEFICIENTE",
IF(AND(U346="Sí",Z349="No"),"DEFICIENTE",
IF(AND(U346="Sí",AA349="No"),"DEFICIENTE",
IF(AND(U346="Sí",AB349="No"),"DEFICIENTE",
"")))))))))))</f>
        <v/>
      </c>
      <c r="AD349" s="382"/>
      <c r="AF349" s="351"/>
      <c r="AG349" s="354"/>
      <c r="AH349" s="351"/>
      <c r="AI349" s="354"/>
      <c r="AJ349" s="332"/>
    </row>
    <row r="350" spans="1:36" ht="12" customHeight="1" thickBot="1">
      <c r="A350" s="365"/>
      <c r="B350" s="368"/>
      <c r="C350" s="368"/>
      <c r="D350" s="371"/>
      <c r="E350" s="391"/>
      <c r="F350" s="397"/>
      <c r="G350" s="375"/>
      <c r="H350"/>
      <c r="I350" s="386"/>
      <c r="J350" s="339"/>
      <c r="K350" s="341"/>
      <c r="L350" s="144"/>
      <c r="M350" s="394"/>
      <c r="N350" s="80"/>
      <c r="O350" s="351"/>
      <c r="P350" s="354"/>
      <c r="Q350" s="351"/>
      <c r="R350" s="354"/>
      <c r="S350" s="332"/>
      <c r="T350" s="42"/>
      <c r="U350" s="379"/>
      <c r="V350" s="117" t="s">
        <v>466</v>
      </c>
      <c r="W350" s="148"/>
      <c r="X350" s="138"/>
      <c r="Y350" s="139"/>
      <c r="Z350" s="139"/>
      <c r="AA350" s="139"/>
      <c r="AB350" s="139"/>
      <c r="AC350" s="137" t="str">
        <f t="shared" ref="AC350" si="376" xml:space="preserve">
IF(U346="No","",
IF(AND(U346="No",Y350="",Z350="",AA350="",AB350=""),"",
IF(AND(U346="Sí",$W350&lt;&gt;"",COUNTA(X350:AB350)&lt;5),"Falta Valorar Control",
IF(AND(U346="Sí",$W350="",COUNTA(X350:AB350)=5),"Falta Valorar Control",
IF(AND(U346="Sí",$W350="",COUNTA(X350:AB350)&gt;=3),"Falta Valorar Control",
IF(AND(U346="No",W350=""),"",
IF(AND(U346="Sí",Y350="Sí",Z350="Sí",AA350="Sí",AB350="Sí"),"SUFICIENTE",
IF(AND(U346="Sí",Y350="No"),"DEFICIENTE",
IF(AND(U346="Sí",Z350="No"),"DEFICIENTE",
IF(AND(U346="Sí",AA350="No"),"DEFICIENTE",
IF(AND(U346="Sí",AB350="No"),"DEFICIENTE",
"")))))))))))</f>
        <v/>
      </c>
      <c r="AD350" s="382"/>
      <c r="AF350" s="351"/>
      <c r="AG350" s="354"/>
      <c r="AH350" s="351"/>
      <c r="AI350" s="354"/>
      <c r="AJ350" s="332"/>
    </row>
    <row r="351" spans="1:36" ht="12" customHeight="1">
      <c r="A351" s="365"/>
      <c r="B351" s="368"/>
      <c r="C351" s="368"/>
      <c r="D351" s="371"/>
      <c r="E351" s="391"/>
      <c r="F351" s="397"/>
      <c r="G351" s="375"/>
      <c r="H351"/>
      <c r="I351" s="384"/>
      <c r="J351" s="342"/>
      <c r="K351" s="343"/>
      <c r="L351" s="144"/>
      <c r="M351" s="394"/>
      <c r="O351" s="351"/>
      <c r="P351" s="354"/>
      <c r="Q351" s="351"/>
      <c r="R351" s="354"/>
      <c r="S351" s="332"/>
      <c r="T351" s="42"/>
      <c r="U351" s="377"/>
      <c r="V351" s="115" t="s">
        <v>467</v>
      </c>
      <c r="W351" s="141"/>
      <c r="X351" s="133"/>
      <c r="Y351" s="134"/>
      <c r="Z351" s="134"/>
      <c r="AA351" s="134"/>
      <c r="AB351" s="134"/>
      <c r="AC351" s="118" t="str">
        <f t="shared" ref="AC351" si="377" xml:space="preserve">
IF(U351="No","",
IF(AND(U351="No",Y351="",Z351="",AA351="",AB351=""),"",
IF(AND(U351="Sí",$W351=""),"Falta Valorar Control",
IF(AND(U351="Sí",$W351&lt;&gt;"",COUNTA(X351:AB351)&lt;5),"Falta Valorar Control",
IF(AND(U351="No",W351=""),"",
IF(AND(U351="Sí",Y351="Sí",Z351="Sí",AA351="Sí",AB351="Sí"),"SUFICIENTE",
IF(AND(U351="Sí",Y351="No"),"DEFICIENTE",
IF(AND(U351="Sí",Z351="No"),"DEFICIENTE",
IF(AND(U351="Sí",AA351="No"),"DEFICIENTE",
IF(AND(U351="Sí",AB351="No"),"DEFICIENTE",
""))))))))))</f>
        <v/>
      </c>
      <c r="AD351" s="382"/>
      <c r="AF351" s="351"/>
      <c r="AG351" s="354"/>
      <c r="AH351" s="351"/>
      <c r="AI351" s="354"/>
      <c r="AJ351" s="332"/>
    </row>
    <row r="352" spans="1:36" ht="12" customHeight="1">
      <c r="A352" s="365"/>
      <c r="B352" s="368"/>
      <c r="C352" s="368"/>
      <c r="D352" s="371"/>
      <c r="E352" s="391"/>
      <c r="F352" s="397"/>
      <c r="G352" s="375"/>
      <c r="H352"/>
      <c r="I352" s="385"/>
      <c r="J352" s="338"/>
      <c r="K352" s="340"/>
      <c r="L352" s="144"/>
      <c r="M352" s="394"/>
      <c r="N352" s="80"/>
      <c r="O352" s="351"/>
      <c r="P352" s="354"/>
      <c r="Q352" s="351"/>
      <c r="R352" s="354"/>
      <c r="S352" s="332"/>
      <c r="T352" s="42"/>
      <c r="U352" s="378"/>
      <c r="V352" s="116" t="s">
        <v>468</v>
      </c>
      <c r="W352" s="140"/>
      <c r="X352" s="135"/>
      <c r="Y352" s="136"/>
      <c r="Z352" s="136"/>
      <c r="AA352" s="136"/>
      <c r="AB352" s="136"/>
      <c r="AC352" s="137" t="str">
        <f t="shared" ref="AC352" si="378" xml:space="preserve">
IF(U351="No","",
IF(AND(U351="No",Y352="",Z352="",AA352="",AB352=""),"",
IF(AND(U351="Sí",$W352&lt;&gt;"",COUNTA(X352:AB352)&lt;5),"Falta Valorar Control",
IF(AND(U351="Sí",$W352="",COUNTA(X352:AB352)=5),"Falta Valorar Control",
IF(AND(U351="Sí",$W352="",COUNTA(X352:AB352)&gt;=3),"Falta Valorar Control",
IF(AND(U351="No",W352=""),"",
IF(AND(U351="Sí",Y352="Sí",Z352="Sí",AA352="Sí",AB352="Sí"),"SUFICIENTE",
IF(AND(U351="Sí",Y352="No"),"DEFICIENTE",
IF(AND(U351="Sí",Z352="No"),"DEFICIENTE",
IF(AND(U351="Sí",AA352="No"),"DEFICIENTE",
IF(AND(U351="Sí",AB352="No"),"DEFICIENTE",
"")))))))))))</f>
        <v/>
      </c>
      <c r="AD352" s="382"/>
      <c r="AF352" s="351"/>
      <c r="AG352" s="354"/>
      <c r="AH352" s="351"/>
      <c r="AI352" s="354"/>
      <c r="AJ352" s="332"/>
    </row>
    <row r="353" spans="1:36" ht="12" customHeight="1">
      <c r="A353" s="365"/>
      <c r="B353" s="368"/>
      <c r="C353" s="368"/>
      <c r="D353" s="371"/>
      <c r="E353" s="391"/>
      <c r="F353" s="397"/>
      <c r="G353" s="375"/>
      <c r="H353"/>
      <c r="I353" s="385"/>
      <c r="J353" s="338"/>
      <c r="K353" s="340"/>
      <c r="L353" s="144"/>
      <c r="M353" s="394"/>
      <c r="N353" s="80"/>
      <c r="O353" s="351"/>
      <c r="P353" s="354"/>
      <c r="Q353" s="351"/>
      <c r="R353" s="354"/>
      <c r="S353" s="332"/>
      <c r="T353" s="42"/>
      <c r="U353" s="378"/>
      <c r="V353" s="116" t="s">
        <v>469</v>
      </c>
      <c r="W353" s="140"/>
      <c r="X353" s="135"/>
      <c r="Y353" s="136"/>
      <c r="Z353" s="136"/>
      <c r="AA353" s="136"/>
      <c r="AB353" s="136"/>
      <c r="AC353" s="137" t="str">
        <f t="shared" ref="AC353" si="379" xml:space="preserve">
IF(U351="No","",
IF(AND(U351="No",Y353="",Z353="",AA353="",AB353=""),"",
IF(AND(U351="Sí",$W353&lt;&gt;"",COUNTA(X353:AB353)&lt;5),"Falta Valorar Control",
IF(AND(U351="Sí",$W353="",COUNTA(X353:AB353)=5),"Falta Valorar Control",
IF(AND(U351="Sí",$W353="",COUNTA(X353:AB353)&gt;=3),"Falta Valorar Control",
IF(AND(U351="No",W353=""),"",
IF(AND(U351="Sí",Y353="Sí",Z353="Sí",AA353="Sí",AB353="Sí"),"SUFICIENTE",
IF(AND(U351="Sí",Y353="No"),"DEFICIENTE",
IF(AND(U351="Sí",Z353="No"),"DEFICIENTE",
IF(AND(U351="Sí",AA353="No"),"DEFICIENTE",
IF(AND(U351="Sí",AB353="No"),"DEFICIENTE",
"")))))))))))</f>
        <v/>
      </c>
      <c r="AD353" s="382"/>
      <c r="AF353" s="351"/>
      <c r="AG353" s="354"/>
      <c r="AH353" s="351"/>
      <c r="AI353" s="354"/>
      <c r="AJ353" s="332"/>
    </row>
    <row r="354" spans="1:36" ht="12" customHeight="1">
      <c r="A354" s="365"/>
      <c r="B354" s="368"/>
      <c r="C354" s="368"/>
      <c r="D354" s="371"/>
      <c r="E354" s="391"/>
      <c r="F354" s="397"/>
      <c r="G354" s="375"/>
      <c r="H354"/>
      <c r="I354" s="385"/>
      <c r="J354" s="338"/>
      <c r="K354" s="340"/>
      <c r="L354" s="144"/>
      <c r="M354" s="394"/>
      <c r="N354" s="80"/>
      <c r="O354" s="351"/>
      <c r="P354" s="354"/>
      <c r="Q354" s="351"/>
      <c r="R354" s="354"/>
      <c r="S354" s="332"/>
      <c r="T354" s="42"/>
      <c r="U354" s="378"/>
      <c r="V354" s="116" t="s">
        <v>470</v>
      </c>
      <c r="W354" s="140"/>
      <c r="X354" s="135"/>
      <c r="Y354" s="136"/>
      <c r="Z354" s="136"/>
      <c r="AA354" s="136"/>
      <c r="AB354" s="136"/>
      <c r="AC354" s="137" t="str">
        <f t="shared" ref="AC354" si="380" xml:space="preserve">
IF(U351="No","",
IF(AND(U351="No",Y354="",Z354="",AA354="",AB354=""),"",
IF(AND(U351="Sí",$W354&lt;&gt;"",COUNTA(X354:AB354)&lt;5),"Falta Valorar Control",
IF(AND(U351="Sí",$W354="",COUNTA(X354:AB354)=5),"Falta Valorar Control",
IF(AND(U351="Sí",$W354="",COUNTA(X354:AB354)&gt;=3),"Falta Valorar Control",
IF(AND(U351="No",W354=""),"",
IF(AND(U351="Sí",Y354="Sí",Z354="Sí",AA354="Sí",AB354="Sí"),"SUFICIENTE",
IF(AND(U351="Sí",Y354="No"),"DEFICIENTE",
IF(AND(U351="Sí",Z354="No"),"DEFICIENTE",
IF(AND(U351="Sí",AA354="No"),"DEFICIENTE",
IF(AND(U351="Sí",AB354="No"),"DEFICIENTE",
"")))))))))))</f>
        <v/>
      </c>
      <c r="AD354" s="382"/>
      <c r="AF354" s="351"/>
      <c r="AG354" s="354"/>
      <c r="AH354" s="351"/>
      <c r="AI354" s="354"/>
      <c r="AJ354" s="332"/>
    </row>
    <row r="355" spans="1:36" ht="12" customHeight="1" thickBot="1">
      <c r="A355" s="366"/>
      <c r="B355" s="369"/>
      <c r="C355" s="369"/>
      <c r="D355" s="372"/>
      <c r="E355" s="392"/>
      <c r="F355" s="398"/>
      <c r="G355" s="376"/>
      <c r="H355"/>
      <c r="I355" s="387"/>
      <c r="J355" s="344"/>
      <c r="K355" s="345"/>
      <c r="L355" s="144"/>
      <c r="M355" s="395"/>
      <c r="N355" s="80"/>
      <c r="O355" s="352"/>
      <c r="P355" s="355"/>
      <c r="Q355" s="352"/>
      <c r="R355" s="355"/>
      <c r="S355" s="333"/>
      <c r="T355" s="42"/>
      <c r="U355" s="380"/>
      <c r="V355" s="149" t="s">
        <v>471</v>
      </c>
      <c r="W355" s="150"/>
      <c r="X355" s="151"/>
      <c r="Y355" s="152"/>
      <c r="Z355" s="152"/>
      <c r="AA355" s="152"/>
      <c r="AB355" s="152"/>
      <c r="AC355" s="153" t="str">
        <f t="shared" ref="AC355" si="381" xml:space="preserve">
IF(U351="No","",
IF(AND(U351="No",Y355="",Z355="",AA355="",AB355=""),"",
IF(AND(U351="Sí",$W355&lt;&gt;"",COUNTA(X355:AB355)&lt;5),"Falta Valorar Control",
IF(AND(U351="Sí",$W355="",COUNTA(X355:AB355)=5),"Falta Valorar Control",
IF(AND(U351="Sí",$W355="",COUNTA(X355:AB355)&gt;=3),"Falta Valorar Control",
IF(AND(U351="No",W355=""),"",
IF(AND(U351="Sí",Y355="Sí",Z355="Sí",AA355="Sí",AB355="Sí"),"SUFICIENTE",
IF(AND(U351="Sí",Y355="No"),"DEFICIENTE",
IF(AND(U351="Sí",Z355="No"),"DEFICIENTE",
IF(AND(U351="Sí",AA355="No"),"DEFICIENTE",
IF(AND(U351="Sí",AB355="No"),"DEFICIENTE",
"")))))))))))</f>
        <v/>
      </c>
      <c r="AD355" s="383"/>
      <c r="AF355" s="352"/>
      <c r="AG355" s="355"/>
      <c r="AH355" s="352"/>
      <c r="AI355" s="355"/>
      <c r="AJ355" s="333"/>
    </row>
    <row r="356" spans="1:36" ht="12" customHeight="1" thickTop="1">
      <c r="A356" s="364" t="s">
        <v>85</v>
      </c>
      <c r="B356" s="388"/>
      <c r="C356" s="388"/>
      <c r="D356" s="389"/>
      <c r="E356" s="390"/>
      <c r="F356" s="396"/>
      <c r="G356" s="399"/>
      <c r="H356"/>
      <c r="I356" s="400"/>
      <c r="J356" s="401"/>
      <c r="K356" s="402"/>
      <c r="L356" s="144"/>
      <c r="M356" s="393"/>
      <c r="N356" s="80"/>
      <c r="O356" s="350"/>
      <c r="P356" s="353" t="str">
        <f t="shared" ref="P356" si="382">IF(O356="","",IF(O356&lt;3,"Remota",IF(O356&lt;5,"Inusual",IF(O356&lt;7,"Probable",IF(O356&lt;9,"Muy Probable","Recurrente")))))</f>
        <v/>
      </c>
      <c r="Q356" s="350"/>
      <c r="R356" s="353" t="str">
        <f t="shared" ref="R356" si="383">IF(Q356="","",IF(Q356&lt;3,"Menor",IF(Q356&lt;5,"Bajo",IF(Q356&lt;7,"Moderado",IF(Q356&lt;9,"Grave","Catastrófico")))))</f>
        <v/>
      </c>
      <c r="S356" s="331" t="str">
        <f t="shared" ref="S356" si="384">IF(O356="","Aun no se determina",IF(AND(O356&lt;=5,Q356&lt;=5),"Controlado",
IF(AND(O356&gt;5,Q356&lt;=5),"Atención Periódica",
IF(AND(O356&lt;=5,Q356&gt;5),"Seguimiento",
IF(AND(O356&gt;=5,Q356&gt;=5),"Atención Inmediata",
0)))))</f>
        <v>Aun no se determina</v>
      </c>
      <c r="T356" s="42"/>
      <c r="U356" s="377"/>
      <c r="V356" s="115" t="s">
        <v>472</v>
      </c>
      <c r="W356" s="141"/>
      <c r="X356" s="133"/>
      <c r="Y356" s="134"/>
      <c r="Z356" s="134"/>
      <c r="AA356" s="134"/>
      <c r="AB356" s="134"/>
      <c r="AC356" s="118" t="str">
        <f t="shared" ref="AC356" si="385" xml:space="preserve">
IF(U356="No","",
IF(AND(U356="No",Y356="",Z356="",AA356="",AB356=""),"",
IF(AND(U356="Sí",$W356=""),"Falta Valorar Control",
IF(AND(U356="Sí",$W356&lt;&gt;"",COUNTA(X356:AB356)&lt;5),"Falta Valorar Control",
IF(AND(U356="No",W356=""),"",
IF(AND(U356="Sí",Y356="Sí",Z356="Sí",AA356="Sí",AB356="Sí"),"SUFICIENTE",
IF(AND(U356="Sí",Y356="No"),"DEFICIENTE",
IF(AND(U356="Sí",Z356="No"),"DEFICIENTE",
IF(AND(U356="Sí",AA356="No"),"DEFICIENTE",
IF(AND(U356="Sí",AB356="No"),"DEFICIENTE",
""))))))))))</f>
        <v/>
      </c>
      <c r="AD356" s="381" t="str">
        <f t="shared" ref="AD356" si="386" xml:space="preserve">
IF(AND(U356="",U361="",U366="",U371="",U376=""),"Favor de indicar si existen controles",
IF(COUNTIF(AC356:AC380,"Falta Valorar Control")&gt;=1,"Falta Describir o Valorar Control :)",
IF(OR(U356="No",U361="No",U366="No",U371="No",U376="No"),"DEFICIENTE",
IF(
COUNTIFS(AC356:AC380,"SUFICIENTE")/
(COUNTA(W356:W380)-(IF(U371="",COUNTA(W371:W375),0)+IF(U376="",COUNTA(W376:W380),0)+IF(U366="",COUNTA(W366:W370),0)+IF(U361="",COUNTA(W361:W365),0)+IF(U356="",COUNTA(W356:W360),0)))
=1,"SUFICIENTE",
IF(OR(AC356="Falta Valorar Control",AC361="Falta Valorar Control",AC366="Falta Valorar Control",AC371="Falta Valorar Control",AC376="Falta Valorar Control"),"Falta Describir o Valorar Control",
"DEFICIENTE")))))</f>
        <v>Favor de indicar si existen controles</v>
      </c>
      <c r="AE356" s="147" t="e">
        <f t="shared" ref="AE356" si="387">COUNTIFS(AC356:AC380,"SUFICIENTE")/
(COUNTA(W356:W380)-(IF(U371="",COUNTA(W371:W375),0)+IF(U376="",COUNTA(W376:W380),0)+IF(U366="",COUNTA(W366:W370),0)+IF(U361="",COUNTA(W361:W365),0)+IF(U356="",COUNTA(W356:W360),0)))</f>
        <v>#DIV/0!</v>
      </c>
      <c r="AF356" s="350"/>
      <c r="AG356" s="353" t="str">
        <f t="shared" ref="AG356" si="388">IF(AF356="","",IF(AF356&lt;3,"Remota",IF(AF356&lt;5,"Inusual",IF(AF356&lt;7,"Probable",IF(AF356&lt;9,"Muy Probable","Recurrente")))))</f>
        <v/>
      </c>
      <c r="AH356" s="350"/>
      <c r="AI356" s="353" t="str">
        <f t="shared" ref="AI356" si="389">IF(AH356="","",IF(AH356&lt;3,"Menor",IF(AH356&lt;5,"Bajo",IF(AH356&lt;7,"Moderado",IF(AH356&lt;9,"Grave","Catastrófico")))))</f>
        <v/>
      </c>
      <c r="AJ356" s="331" t="str">
        <f>IF(AF356="","Aun no se determina",IF(AND(AF356&lt;=5,AH356&lt;=5),"Controlado",
IF(AND(AF356&gt;5,AH356&lt;=5),"Atención Periódica",
IF(AND(AF356&lt;=5,AH356&gt;5),"Seguimiento",
IF(AND(AF356&gt;=5,AH356&gt;=5),"Atención Inmediata",
0)))))</f>
        <v>Aun no se determina</v>
      </c>
    </row>
    <row r="357" spans="1:36" ht="12" customHeight="1">
      <c r="A357" s="365"/>
      <c r="B357" s="368"/>
      <c r="C357" s="368"/>
      <c r="D357" s="371"/>
      <c r="E357" s="391"/>
      <c r="F357" s="397"/>
      <c r="G357" s="375"/>
      <c r="H357"/>
      <c r="I357" s="385"/>
      <c r="J357" s="338"/>
      <c r="K357" s="340"/>
      <c r="L357" s="144"/>
      <c r="M357" s="394"/>
      <c r="N357" s="80"/>
      <c r="O357" s="351"/>
      <c r="P357" s="354"/>
      <c r="Q357" s="351"/>
      <c r="R357" s="354"/>
      <c r="S357" s="332"/>
      <c r="T357" s="42"/>
      <c r="U357" s="378"/>
      <c r="V357" s="116" t="s">
        <v>473</v>
      </c>
      <c r="W357" s="140"/>
      <c r="X357" s="135"/>
      <c r="Y357" s="136"/>
      <c r="Z357" s="136"/>
      <c r="AA357" s="136"/>
      <c r="AB357" s="136"/>
      <c r="AC357" s="137" t="str">
        <f t="shared" ref="AC357" si="390" xml:space="preserve">
IF(U356="No","",
IF(AND(U356="No",Y357="",Z357="",AA357="",AB357=""),"",
IF(AND(U356="Sí",$W357&lt;&gt;"",COUNTA(X357:AB357)&lt;5),"Falta Valorar Control",
IF(AND(U356="Sí",$W357="",COUNTA(X357:AB357)=5),"Falta Valorar Control",
IF(AND(U356="Sí",$W357="",COUNTA(X357:AB357)&gt;=3),"Falta Valorar Control",
IF(AND(U356="No",W357=""),"",
IF(AND(U356="Sí",Y357="Sí",Z357="Sí",AA357="Sí",AB357="Sí"),"SUFICIENTE",
IF(AND(U356="Sí",Y357="No"),"DEFICIENTE",
IF(AND(U356="Sí",Z357="No"),"DEFICIENTE",
IF(AND(U356="Sí",AA357="No"),"DEFICIENTE",
IF(AND(U356="Sí",AB357="No"),"DEFICIENTE",
"")))))))))))</f>
        <v/>
      </c>
      <c r="AD357" s="382"/>
      <c r="AF357" s="351"/>
      <c r="AG357" s="354"/>
      <c r="AH357" s="351"/>
      <c r="AI357" s="354"/>
      <c r="AJ357" s="332"/>
    </row>
    <row r="358" spans="1:36" ht="12" customHeight="1">
      <c r="A358" s="365"/>
      <c r="B358" s="368"/>
      <c r="C358" s="368"/>
      <c r="D358" s="371"/>
      <c r="E358" s="391"/>
      <c r="F358" s="397"/>
      <c r="G358" s="375"/>
      <c r="H358"/>
      <c r="I358" s="385"/>
      <c r="J358" s="338"/>
      <c r="K358" s="340"/>
      <c r="L358" s="144"/>
      <c r="M358" s="394"/>
      <c r="N358" s="80"/>
      <c r="O358" s="351"/>
      <c r="P358" s="354"/>
      <c r="Q358" s="351"/>
      <c r="R358" s="354"/>
      <c r="S358" s="332"/>
      <c r="T358" s="42"/>
      <c r="U358" s="378"/>
      <c r="V358" s="116" t="s">
        <v>474</v>
      </c>
      <c r="W358" s="140"/>
      <c r="X358" s="135"/>
      <c r="Y358" s="136"/>
      <c r="Z358" s="136"/>
      <c r="AA358" s="136"/>
      <c r="AB358" s="136"/>
      <c r="AC358" s="137" t="str">
        <f t="shared" ref="AC358" si="391" xml:space="preserve">
IF(U356="No","",
IF(AND(U356="No",Y358="",Z358="",AA358="",AB358=""),"",
IF(AND(U356="Sí",$W358&lt;&gt;"",COUNTA(X358:AB358)&lt;5),"Falta Valorar Control",
IF(AND(U356="Sí",$W358="",COUNTA(X358:AB358)=5),"Falta Valorar Control",
IF(AND(U356="Sí",$W358="",COUNTA(X358:AB358)&gt;=3),"Falta Valorar Control",
IF(AND(U356="No",W358=""),"",
IF(AND(U356="Sí",Y358="Sí",Z358="Sí",AA358="Sí",AB358="Sí"),"SUFICIENTE",
IF(AND(U356="Sí",Y358="No"),"DEFICIENTE",
IF(AND(U356="Sí",Z358="No"),"DEFICIENTE",
IF(AND(U356="Sí",AA358="No"),"DEFICIENTE",
IF(AND(U356="Sí",AB358="No"),"DEFICIENTE",
"")))))))))))</f>
        <v/>
      </c>
      <c r="AD358" s="382"/>
      <c r="AF358" s="351"/>
      <c r="AG358" s="354"/>
      <c r="AH358" s="351"/>
      <c r="AI358" s="354"/>
      <c r="AJ358" s="332"/>
    </row>
    <row r="359" spans="1:36" ht="12" customHeight="1">
      <c r="A359" s="365"/>
      <c r="B359" s="368"/>
      <c r="C359" s="368"/>
      <c r="D359" s="371"/>
      <c r="E359" s="391"/>
      <c r="F359" s="397"/>
      <c r="G359" s="375"/>
      <c r="H359"/>
      <c r="I359" s="385"/>
      <c r="J359" s="338"/>
      <c r="K359" s="340"/>
      <c r="L359" s="144"/>
      <c r="M359" s="394"/>
      <c r="N359" s="80"/>
      <c r="O359" s="351"/>
      <c r="P359" s="354"/>
      <c r="Q359" s="351"/>
      <c r="R359" s="354"/>
      <c r="S359" s="332"/>
      <c r="T359" s="42"/>
      <c r="U359" s="378"/>
      <c r="V359" s="116" t="s">
        <v>475</v>
      </c>
      <c r="W359" s="140"/>
      <c r="X359" s="135"/>
      <c r="Y359" s="136"/>
      <c r="Z359" s="136"/>
      <c r="AA359" s="136"/>
      <c r="AB359" s="136"/>
      <c r="AC359" s="137" t="str">
        <f t="shared" ref="AC359" si="392" xml:space="preserve">
IF(U356="No","",
IF(AND(U356="No",Y359="",Z359="",AA359="",AB359=""),"",
IF(AND(U356="Sí",$W359&lt;&gt;"",COUNTA(X359:AB359)&lt;5),"Falta Valorar Control",
IF(AND(U356="Sí",$W359="",COUNTA(X359:AB359)=5),"Falta Valorar Control",
IF(AND(U356="Sí",$W359="",COUNTA(X359:AB359)&gt;=3),"Falta Valorar Control",
IF(AND(U356="No",W359=""),"",
IF(AND(U356="Sí",Y359="Sí",Z359="Sí",AA359="Sí",AB359="Sí"),"SUFICIENTE",
IF(AND(U356="Sí",Y359="No"),"DEFICIENTE",
IF(AND(U356="Sí",Z359="No"),"DEFICIENTE",
IF(AND(U356="Sí",AA359="No"),"DEFICIENTE",
IF(AND(U356="Sí",AB359="No"),"DEFICIENTE",
"")))))))))))</f>
        <v/>
      </c>
      <c r="AD359" s="382"/>
      <c r="AF359" s="351"/>
      <c r="AG359" s="354"/>
      <c r="AH359" s="351"/>
      <c r="AI359" s="354"/>
      <c r="AJ359" s="332"/>
    </row>
    <row r="360" spans="1:36" ht="12" customHeight="1" thickBot="1">
      <c r="A360" s="365"/>
      <c r="B360" s="368"/>
      <c r="C360" s="368"/>
      <c r="D360" s="371"/>
      <c r="E360" s="391"/>
      <c r="F360" s="397"/>
      <c r="G360" s="375"/>
      <c r="H360"/>
      <c r="I360" s="386"/>
      <c r="J360" s="339"/>
      <c r="K360" s="341"/>
      <c r="L360" s="144"/>
      <c r="M360" s="394"/>
      <c r="N360" s="80"/>
      <c r="O360" s="351"/>
      <c r="P360" s="354"/>
      <c r="Q360" s="351"/>
      <c r="R360" s="354"/>
      <c r="S360" s="332"/>
      <c r="T360" s="42"/>
      <c r="U360" s="379"/>
      <c r="V360" s="117" t="s">
        <v>476</v>
      </c>
      <c r="W360" s="148"/>
      <c r="X360" s="138"/>
      <c r="Y360" s="139"/>
      <c r="Z360" s="139"/>
      <c r="AA360" s="139"/>
      <c r="AB360" s="139"/>
      <c r="AC360" s="137" t="str">
        <f t="shared" ref="AC360" si="393" xml:space="preserve">
IF(U356="No","",
IF(AND(U356="No",Y360="",Z360="",AA360="",AB360=""),"",
IF(AND(U356="Sí",$W360&lt;&gt;"",COUNTA(X360:AB360)&lt;5),"Falta Valorar Control",
IF(AND(U356="Sí",$W360="",COUNTA(X360:AB360)=5),"Falta Valorar Control",
IF(AND(U356="Sí",$W360="",COUNTA(X360:AB360)&gt;=3),"Falta Valorar Control",
IF(AND(U356="No",W360=""),"",
IF(AND(U356="Sí",Y360="Sí",Z360="Sí",AA360="Sí",AB360="Sí"),"SUFICIENTE",
IF(AND(U356="Sí",Y360="No"),"DEFICIENTE",
IF(AND(U356="Sí",Z360="No"),"DEFICIENTE",
IF(AND(U356="Sí",AA360="No"),"DEFICIENTE",
IF(AND(U356="Sí",AB360="No"),"DEFICIENTE",
"")))))))))))</f>
        <v/>
      </c>
      <c r="AD360" s="382"/>
      <c r="AF360" s="351"/>
      <c r="AG360" s="354"/>
      <c r="AH360" s="351"/>
      <c r="AI360" s="354"/>
      <c r="AJ360" s="332"/>
    </row>
    <row r="361" spans="1:36" ht="12" customHeight="1">
      <c r="A361" s="365"/>
      <c r="B361" s="368"/>
      <c r="C361" s="368"/>
      <c r="D361" s="371"/>
      <c r="E361" s="391"/>
      <c r="F361" s="397"/>
      <c r="G361" s="375"/>
      <c r="H361"/>
      <c r="I361" s="384"/>
      <c r="J361" s="342"/>
      <c r="K361" s="343"/>
      <c r="L361" s="144"/>
      <c r="M361" s="394"/>
      <c r="N361" s="80"/>
      <c r="O361" s="351"/>
      <c r="P361" s="354"/>
      <c r="Q361" s="351"/>
      <c r="R361" s="354"/>
      <c r="S361" s="332"/>
      <c r="T361" s="42"/>
      <c r="U361" s="377"/>
      <c r="V361" s="115" t="s">
        <v>477</v>
      </c>
      <c r="W361" s="141"/>
      <c r="X361" s="133"/>
      <c r="Y361" s="134"/>
      <c r="Z361" s="134"/>
      <c r="AA361" s="134"/>
      <c r="AB361" s="134"/>
      <c r="AC361" s="118" t="str">
        <f t="shared" ref="AC361" si="394" xml:space="preserve">
IF(U361="No","",
IF(AND(U361="No",Y361="",Z361="",AA361="",AB361=""),"",
IF(AND(U361="Sí",$W361=""),"Falta Valorar Control",
IF(AND(U361="Sí",$W361&lt;&gt;"",COUNTA(X361:AB361)&lt;5),"Falta Valorar Control",
IF(AND(U361="No",W361=""),"",
IF(AND(U361="Sí",Y361="Sí",Z361="Sí",AA361="Sí",AB361="Sí"),"SUFICIENTE",
IF(AND(U361="Sí",Y361="No"),"DEFICIENTE",
IF(AND(U361="Sí",Z361="No"),"DEFICIENTE",
IF(AND(U361="Sí",AA361="No"),"DEFICIENTE",
IF(AND(U361="Sí",AB361="No"),"DEFICIENTE",
""))))))))))</f>
        <v/>
      </c>
      <c r="AD361" s="382"/>
      <c r="AF361" s="351"/>
      <c r="AG361" s="354"/>
      <c r="AH361" s="351"/>
      <c r="AI361" s="354"/>
      <c r="AJ361" s="332"/>
    </row>
    <row r="362" spans="1:36" ht="12" customHeight="1">
      <c r="A362" s="365"/>
      <c r="B362" s="368"/>
      <c r="C362" s="368"/>
      <c r="D362" s="371"/>
      <c r="E362" s="391"/>
      <c r="F362" s="397"/>
      <c r="G362" s="375"/>
      <c r="H362"/>
      <c r="I362" s="385"/>
      <c r="J362" s="338"/>
      <c r="K362" s="340"/>
      <c r="L362" s="144"/>
      <c r="M362" s="394"/>
      <c r="N362" s="80"/>
      <c r="O362" s="351"/>
      <c r="P362" s="354"/>
      <c r="Q362" s="351"/>
      <c r="R362" s="354"/>
      <c r="S362" s="332"/>
      <c r="T362" s="42"/>
      <c r="U362" s="378"/>
      <c r="V362" s="116" t="s">
        <v>478</v>
      </c>
      <c r="W362" s="140"/>
      <c r="X362" s="135"/>
      <c r="Y362" s="136"/>
      <c r="Z362" s="136"/>
      <c r="AA362" s="136"/>
      <c r="AB362" s="136"/>
      <c r="AC362" s="137" t="str">
        <f t="shared" ref="AC362" si="395" xml:space="preserve">
IF(U361="No","",
IF(AND(U361="No",Y362="",Z362="",AA362="",AB362=""),"",
IF(AND(U361="Sí",$W362&lt;&gt;"",COUNTA(X362:AB362)&lt;5),"Falta Valorar Control",
IF(AND(U361="Sí",$W362="",COUNTA(X362:AB362)=5),"Falta Valorar Control",
IF(AND(U361="Sí",$W362="",COUNTA(X362:AB362)&gt;=3),"Falta Valorar Control",
IF(AND(U361="No",W362=""),"",
IF(AND(U361="Sí",Y362="Sí",Z362="Sí",AA362="Sí",AB362="Sí"),"SUFICIENTE",
IF(AND(U361="Sí",Y362="No"),"DEFICIENTE",
IF(AND(U361="Sí",Z362="No"),"DEFICIENTE",
IF(AND(U361="Sí",AA362="No"),"DEFICIENTE",
IF(AND(U361="Sí",AB362="No"),"DEFICIENTE",
"")))))))))))</f>
        <v/>
      </c>
      <c r="AD362" s="382"/>
      <c r="AF362" s="351"/>
      <c r="AG362" s="354"/>
      <c r="AH362" s="351"/>
      <c r="AI362" s="354"/>
      <c r="AJ362" s="332"/>
    </row>
    <row r="363" spans="1:36" ht="12" customHeight="1">
      <c r="A363" s="365"/>
      <c r="B363" s="368"/>
      <c r="C363" s="368"/>
      <c r="D363" s="371"/>
      <c r="E363" s="391"/>
      <c r="F363" s="397"/>
      <c r="G363" s="375"/>
      <c r="H363"/>
      <c r="I363" s="385"/>
      <c r="J363" s="338"/>
      <c r="K363" s="340"/>
      <c r="L363" s="144"/>
      <c r="M363" s="394"/>
      <c r="N363" s="80"/>
      <c r="O363" s="351"/>
      <c r="P363" s="354"/>
      <c r="Q363" s="351"/>
      <c r="R363" s="354"/>
      <c r="S363" s="332"/>
      <c r="T363" s="42"/>
      <c r="U363" s="378"/>
      <c r="V363" s="116" t="s">
        <v>479</v>
      </c>
      <c r="W363" s="140"/>
      <c r="X363" s="135"/>
      <c r="Y363" s="136"/>
      <c r="Z363" s="136"/>
      <c r="AA363" s="136"/>
      <c r="AB363" s="136"/>
      <c r="AC363" s="137" t="str">
        <f t="shared" ref="AC363" si="396" xml:space="preserve">
IF(U361="No","",
IF(AND(U361="No",Y363="",Z363="",AA363="",AB363=""),"",
IF(AND(U361="Sí",$W363&lt;&gt;"",COUNTA(X363:AB363)&lt;5),"Falta Valorar Control",
IF(AND(U361="Sí",$W363="",COUNTA(X363:AB363)=5),"Falta Valorar Control",
IF(AND(U361="Sí",$W363="",COUNTA(X363:AB363)&gt;=3),"Falta Valorar Control",
IF(AND(U361="No",W363=""),"",
IF(AND(U361="Sí",Y363="Sí",Z363="Sí",AA363="Sí",AB363="Sí"),"SUFICIENTE",
IF(AND(U361="Sí",Y363="No"),"DEFICIENTE",
IF(AND(U361="Sí",Z363="No"),"DEFICIENTE",
IF(AND(U361="Sí",AA363="No"),"DEFICIENTE",
IF(AND(U361="Sí",AB363="No"),"DEFICIENTE",
"")))))))))))</f>
        <v/>
      </c>
      <c r="AD363" s="382"/>
      <c r="AF363" s="351"/>
      <c r="AG363" s="354"/>
      <c r="AH363" s="351"/>
      <c r="AI363" s="354"/>
      <c r="AJ363" s="332"/>
    </row>
    <row r="364" spans="1:36" ht="12" customHeight="1">
      <c r="A364" s="365"/>
      <c r="B364" s="368"/>
      <c r="C364" s="368"/>
      <c r="D364" s="371"/>
      <c r="E364" s="391"/>
      <c r="F364" s="397"/>
      <c r="G364" s="375"/>
      <c r="H364"/>
      <c r="I364" s="385"/>
      <c r="J364" s="338"/>
      <c r="K364" s="340"/>
      <c r="L364" s="144"/>
      <c r="M364" s="394"/>
      <c r="N364" s="80"/>
      <c r="O364" s="351"/>
      <c r="P364" s="354"/>
      <c r="Q364" s="351"/>
      <c r="R364" s="354"/>
      <c r="S364" s="332"/>
      <c r="T364" s="42"/>
      <c r="U364" s="378"/>
      <c r="V364" s="116" t="s">
        <v>480</v>
      </c>
      <c r="W364" s="140"/>
      <c r="X364" s="135"/>
      <c r="Y364" s="136"/>
      <c r="Z364" s="136"/>
      <c r="AA364" s="136"/>
      <c r="AB364" s="136"/>
      <c r="AC364" s="137" t="str">
        <f t="shared" ref="AC364" si="397" xml:space="preserve">
IF(U361="No","",
IF(AND(U361="No",Y364="",Z364="",AA364="",AB364=""),"",
IF(AND(U361="Sí",$W364&lt;&gt;"",COUNTA(X364:AB364)&lt;5),"Falta Valorar Control",
IF(AND(U361="Sí",$W364="",COUNTA(X364:AB364)=5),"Falta Valorar Control",
IF(AND(U361="Sí",$W364="",COUNTA(X364:AB364)&gt;=3),"Falta Valorar Control",
IF(AND(U361="No",W364=""),"",
IF(AND(U361="Sí",Y364="Sí",Z364="Sí",AA364="Sí",AB364="Sí"),"SUFICIENTE",
IF(AND(U361="Sí",Y364="No"),"DEFICIENTE",
IF(AND(U361="Sí",Z364="No"),"DEFICIENTE",
IF(AND(U361="Sí",AA364="No"),"DEFICIENTE",
IF(AND(U361="Sí",AB364="No"),"DEFICIENTE",
"")))))))))))</f>
        <v/>
      </c>
      <c r="AD364" s="382"/>
      <c r="AF364" s="351"/>
      <c r="AG364" s="354"/>
      <c r="AH364" s="351"/>
      <c r="AI364" s="354"/>
      <c r="AJ364" s="332"/>
    </row>
    <row r="365" spans="1:36" ht="12" customHeight="1" thickBot="1">
      <c r="A365" s="365"/>
      <c r="B365" s="368"/>
      <c r="C365" s="368"/>
      <c r="D365" s="371"/>
      <c r="E365" s="391"/>
      <c r="F365" s="397"/>
      <c r="G365" s="375"/>
      <c r="H365"/>
      <c r="I365" s="386"/>
      <c r="J365" s="339"/>
      <c r="K365" s="341"/>
      <c r="L365" s="144"/>
      <c r="M365" s="394"/>
      <c r="N365" s="80"/>
      <c r="O365" s="351"/>
      <c r="P365" s="354"/>
      <c r="Q365" s="351"/>
      <c r="R365" s="354"/>
      <c r="S365" s="332"/>
      <c r="T365" s="42"/>
      <c r="U365" s="379"/>
      <c r="V365" s="117" t="s">
        <v>481</v>
      </c>
      <c r="W365" s="148"/>
      <c r="X365" s="138"/>
      <c r="Y365" s="139"/>
      <c r="Z365" s="139"/>
      <c r="AA365" s="139"/>
      <c r="AB365" s="139"/>
      <c r="AC365" s="137" t="str">
        <f t="shared" ref="AC365" si="398" xml:space="preserve">
IF(U361="No","",
IF(AND(U361="No",Y365="",Z365="",AA365="",AB365=""),"",
IF(AND(U361="Sí",$W365&lt;&gt;"",COUNTA(X365:AB365)&lt;5),"Falta Valorar Control",
IF(AND(U361="Sí",$W365="",COUNTA(X365:AB365)=5),"Falta Valorar Control",
IF(AND(U361="Sí",$W365="",COUNTA(X365:AB365)&gt;=3),"Falta Valorar Control",
IF(AND(U361="No",W365=""),"",
IF(AND(U361="Sí",Y365="Sí",Z365="Sí",AA365="Sí",AB365="Sí"),"SUFICIENTE",
IF(AND(U361="Sí",Y365="No"),"DEFICIENTE",
IF(AND(U361="Sí",Z365="No"),"DEFICIENTE",
IF(AND(U361="Sí",AA365="No"),"DEFICIENTE",
IF(AND(U361="Sí",AB365="No"),"DEFICIENTE",
"")))))))))))</f>
        <v/>
      </c>
      <c r="AD365" s="382"/>
      <c r="AF365" s="351"/>
      <c r="AG365" s="354"/>
      <c r="AH365" s="351"/>
      <c r="AI365" s="354"/>
      <c r="AJ365" s="332"/>
    </row>
    <row r="366" spans="1:36" ht="12" customHeight="1">
      <c r="A366" s="365"/>
      <c r="B366" s="368"/>
      <c r="C366" s="368"/>
      <c r="D366" s="371"/>
      <c r="E366" s="391"/>
      <c r="F366" s="397"/>
      <c r="G366" s="375"/>
      <c r="H366"/>
      <c r="I366" s="384"/>
      <c r="J366" s="342"/>
      <c r="K366" s="343"/>
      <c r="L366" s="144"/>
      <c r="M366" s="394"/>
      <c r="N366" s="80"/>
      <c r="O366" s="351"/>
      <c r="P366" s="354"/>
      <c r="Q366" s="351"/>
      <c r="R366" s="354"/>
      <c r="S366" s="332"/>
      <c r="T366" s="42"/>
      <c r="U366" s="377"/>
      <c r="V366" s="115" t="s">
        <v>482</v>
      </c>
      <c r="W366" s="141"/>
      <c r="X366" s="133"/>
      <c r="Y366" s="134"/>
      <c r="Z366" s="134"/>
      <c r="AA366" s="134"/>
      <c r="AB366" s="134"/>
      <c r="AC366" s="118" t="str">
        <f t="shared" ref="AC366" si="399" xml:space="preserve">
IF(U366="No","",
IF(AND(U366="No",Y366="",Z366="",AA366="",AB366=""),"",
IF(AND(U366="Sí",$W366=""),"Falta Valorar Control",
IF(AND(U366="Sí",$W366&lt;&gt;"",COUNTA(X366:AB366)&lt;5),"Falta Valorar Control",
IF(AND(U366="No",W366=""),"",
IF(AND(U366="Sí",Y366="Sí",Z366="Sí",AA366="Sí",AB366="Sí"),"SUFICIENTE",
IF(AND(U366="Sí",Y366="No"),"DEFICIENTE",
IF(AND(U366="Sí",Z366="No"),"DEFICIENTE",
IF(AND(U366="Sí",AA366="No"),"DEFICIENTE",
IF(AND(U366="Sí",AB366="No"),"DEFICIENTE",
""))))))))))</f>
        <v/>
      </c>
      <c r="AD366" s="382"/>
      <c r="AF366" s="351"/>
      <c r="AG366" s="354"/>
      <c r="AH366" s="351"/>
      <c r="AI366" s="354"/>
      <c r="AJ366" s="332"/>
    </row>
    <row r="367" spans="1:36" ht="12" customHeight="1">
      <c r="A367" s="365"/>
      <c r="B367" s="368"/>
      <c r="C367" s="368"/>
      <c r="D367" s="371"/>
      <c r="E367" s="391"/>
      <c r="F367" s="397"/>
      <c r="G367" s="375"/>
      <c r="H367"/>
      <c r="I367" s="385"/>
      <c r="J367" s="338"/>
      <c r="K367" s="340"/>
      <c r="L367" s="144"/>
      <c r="M367" s="394"/>
      <c r="N367" s="80"/>
      <c r="O367" s="351"/>
      <c r="P367" s="354"/>
      <c r="Q367" s="351"/>
      <c r="R367" s="354"/>
      <c r="S367" s="332"/>
      <c r="T367" s="42"/>
      <c r="U367" s="378"/>
      <c r="V367" s="116" t="s">
        <v>483</v>
      </c>
      <c r="W367" s="140"/>
      <c r="X367" s="135"/>
      <c r="Y367" s="136"/>
      <c r="Z367" s="136"/>
      <c r="AA367" s="136"/>
      <c r="AB367" s="136"/>
      <c r="AC367" s="137" t="str">
        <f t="shared" ref="AC367" si="400" xml:space="preserve">
IF(U366="No","",
IF(AND(U366="No",Y367="",Z367="",AA367="",AB367=""),"",
IF(AND(U366="Sí",$W367&lt;&gt;"",COUNTA(X367:AB367)&lt;5),"Falta Valorar Control",
IF(AND(U366="Sí",$W367="",COUNTA(X367:AB367)=5),"Falta Valorar Control",
IF(AND(U366="Sí",$W367="",COUNTA(X367:AB367)&gt;=3),"Falta Valorar Control",
IF(AND(U366="No",W367=""),"",
IF(AND(U366="Sí",Y367="Sí",Z367="Sí",AA367="Sí",AB367="Sí"),"SUFICIENTE",
IF(AND(U366="Sí",Y367="No"),"DEFICIENTE",
IF(AND(U366="Sí",Z367="No"),"DEFICIENTE",
IF(AND(U366="Sí",AA367="No"),"DEFICIENTE",
IF(AND(U366="Sí",AB367="No"),"DEFICIENTE",
"")))))))))))</f>
        <v/>
      </c>
      <c r="AD367" s="382"/>
      <c r="AF367" s="351"/>
      <c r="AG367" s="354"/>
      <c r="AH367" s="351"/>
      <c r="AI367" s="354"/>
      <c r="AJ367" s="332"/>
    </row>
    <row r="368" spans="1:36" ht="12" customHeight="1">
      <c r="A368" s="365"/>
      <c r="B368" s="368"/>
      <c r="C368" s="368"/>
      <c r="D368" s="371"/>
      <c r="E368" s="391"/>
      <c r="F368" s="397"/>
      <c r="G368" s="375"/>
      <c r="H368"/>
      <c r="I368" s="385"/>
      <c r="J368" s="338"/>
      <c r="K368" s="340"/>
      <c r="L368" s="144"/>
      <c r="M368" s="394"/>
      <c r="N368" s="80"/>
      <c r="O368" s="351"/>
      <c r="P368" s="354"/>
      <c r="Q368" s="351"/>
      <c r="R368" s="354"/>
      <c r="S368" s="332"/>
      <c r="T368" s="42"/>
      <c r="U368" s="378"/>
      <c r="V368" s="116" t="s">
        <v>484</v>
      </c>
      <c r="W368" s="140"/>
      <c r="X368" s="135"/>
      <c r="Y368" s="136"/>
      <c r="Z368" s="136"/>
      <c r="AA368" s="136"/>
      <c r="AB368" s="136"/>
      <c r="AC368" s="137" t="str">
        <f t="shared" ref="AC368" si="401" xml:space="preserve">
IF(U366="No","",
IF(AND(U366="No",Y368="",Z368="",AA368="",AB368=""),"",
IF(AND(U366="Sí",$W368&lt;&gt;"",COUNTA(X368:AB368)&lt;5),"Falta Valorar Control",
IF(AND(U366="Sí",$W368="",COUNTA(X368:AB368)=5),"Falta Valorar Control",
IF(AND(U366="Sí",$W368="",COUNTA(X368:AB368)&gt;=3),"Falta Valorar Control",
IF(AND(U366="No",W368=""),"",
IF(AND(U366="Sí",Y368="Sí",Z368="Sí",AA368="Sí",AB368="Sí"),"SUFICIENTE",
IF(AND(U366="Sí",Y368="No"),"DEFICIENTE",
IF(AND(U366="Sí",Z368="No"),"DEFICIENTE",
IF(AND(U366="Sí",AA368="No"),"DEFICIENTE",
IF(AND(U366="Sí",AB368="No"),"DEFICIENTE",
"")))))))))))</f>
        <v/>
      </c>
      <c r="AD368" s="382"/>
      <c r="AF368" s="351"/>
      <c r="AG368" s="354"/>
      <c r="AH368" s="351"/>
      <c r="AI368" s="354"/>
      <c r="AJ368" s="332"/>
    </row>
    <row r="369" spans="1:36" ht="12" customHeight="1">
      <c r="A369" s="365"/>
      <c r="B369" s="368"/>
      <c r="C369" s="368"/>
      <c r="D369" s="371"/>
      <c r="E369" s="391"/>
      <c r="F369" s="397"/>
      <c r="G369" s="375"/>
      <c r="H369"/>
      <c r="I369" s="385"/>
      <c r="J369" s="338"/>
      <c r="K369" s="340"/>
      <c r="L369" s="144"/>
      <c r="M369" s="394"/>
      <c r="N369" s="80"/>
      <c r="O369" s="351"/>
      <c r="P369" s="354"/>
      <c r="Q369" s="351"/>
      <c r="R369" s="354"/>
      <c r="S369" s="332"/>
      <c r="T369" s="42"/>
      <c r="U369" s="378"/>
      <c r="V369" s="116" t="s">
        <v>485</v>
      </c>
      <c r="W369" s="140"/>
      <c r="X369" s="135"/>
      <c r="Y369" s="136"/>
      <c r="Z369" s="136"/>
      <c r="AA369" s="136"/>
      <c r="AB369" s="136"/>
      <c r="AC369" s="137" t="str">
        <f t="shared" ref="AC369" si="402" xml:space="preserve">
IF(U366="No","",
IF(AND(U366="No",Y369="",Z369="",AA369="",AB369=""),"",
IF(AND(U366="Sí",$W369&lt;&gt;"",COUNTA(X369:AB369)&lt;5),"Falta Valorar Control",
IF(AND(U366="Sí",$W369="",COUNTA(X369:AB369)=5),"Falta Valorar Control",
IF(AND(U366="Sí",$W369="",COUNTA(X369:AB369)&gt;=3),"Falta Valorar Control",
IF(AND(U366="No",W369=""),"",
IF(AND(U366="Sí",Y369="Sí",Z369="Sí",AA369="Sí",AB369="Sí"),"SUFICIENTE",
IF(AND(U366="Sí",Y369="No"),"DEFICIENTE",
IF(AND(U366="Sí",Z369="No"),"DEFICIENTE",
IF(AND(U366="Sí",AA369="No"),"DEFICIENTE",
IF(AND(U366="Sí",AB369="No"),"DEFICIENTE",
"")))))))))))</f>
        <v/>
      </c>
      <c r="AD369" s="382"/>
      <c r="AF369" s="351"/>
      <c r="AG369" s="354"/>
      <c r="AH369" s="351"/>
      <c r="AI369" s="354"/>
      <c r="AJ369" s="332"/>
    </row>
    <row r="370" spans="1:36" ht="12" customHeight="1" thickBot="1">
      <c r="A370" s="365"/>
      <c r="B370" s="368"/>
      <c r="C370" s="368"/>
      <c r="D370" s="371"/>
      <c r="E370" s="391"/>
      <c r="F370" s="397"/>
      <c r="G370" s="375"/>
      <c r="H370"/>
      <c r="I370" s="386"/>
      <c r="J370" s="339"/>
      <c r="K370" s="341"/>
      <c r="L370" s="144"/>
      <c r="M370" s="394"/>
      <c r="N370" s="80"/>
      <c r="O370" s="351"/>
      <c r="P370" s="354"/>
      <c r="Q370" s="351"/>
      <c r="R370" s="354"/>
      <c r="S370" s="332"/>
      <c r="T370" s="42"/>
      <c r="U370" s="379"/>
      <c r="V370" s="117" t="s">
        <v>486</v>
      </c>
      <c r="W370" s="148"/>
      <c r="X370" s="138"/>
      <c r="Y370" s="139"/>
      <c r="Z370" s="139"/>
      <c r="AA370" s="139"/>
      <c r="AB370" s="139"/>
      <c r="AC370" s="137" t="str">
        <f t="shared" ref="AC370" si="403" xml:space="preserve">
IF(U366="No","",
IF(AND(U366="No",Y370="",Z370="",AA370="",AB370=""),"",
IF(AND(U366="Sí",$W370&lt;&gt;"",COUNTA(X370:AB370)&lt;5),"Falta Valorar Control",
IF(AND(U366="Sí",$W370="",COUNTA(X370:AB370)=5),"Falta Valorar Control",
IF(AND(U366="Sí",$W370="",COUNTA(X370:AB370)&gt;=3),"Falta Valorar Control",
IF(AND(U366="No",W370=""),"",
IF(AND(U366="Sí",Y370="Sí",Z370="Sí",AA370="Sí",AB370="Sí"),"SUFICIENTE",
IF(AND(U366="Sí",Y370="No"),"DEFICIENTE",
IF(AND(U366="Sí",Z370="No"),"DEFICIENTE",
IF(AND(U366="Sí",AA370="No"),"DEFICIENTE",
IF(AND(U366="Sí",AB370="No"),"DEFICIENTE",
"")))))))))))</f>
        <v/>
      </c>
      <c r="AD370" s="382"/>
      <c r="AF370" s="351"/>
      <c r="AG370" s="354"/>
      <c r="AH370" s="351"/>
      <c r="AI370" s="354"/>
      <c r="AJ370" s="332"/>
    </row>
    <row r="371" spans="1:36" ht="12" customHeight="1">
      <c r="A371" s="365"/>
      <c r="B371" s="368"/>
      <c r="C371" s="368"/>
      <c r="D371" s="371"/>
      <c r="E371" s="391"/>
      <c r="F371" s="397"/>
      <c r="G371" s="375"/>
      <c r="H371"/>
      <c r="I371" s="384"/>
      <c r="J371" s="342"/>
      <c r="K371" s="343"/>
      <c r="L371" s="144"/>
      <c r="M371" s="394"/>
      <c r="N371" s="80"/>
      <c r="O371" s="351"/>
      <c r="P371" s="354"/>
      <c r="Q371" s="351"/>
      <c r="R371" s="354"/>
      <c r="S371" s="332"/>
      <c r="T371" s="42"/>
      <c r="U371" s="377"/>
      <c r="V371" s="115" t="s">
        <v>487</v>
      </c>
      <c r="W371" s="141"/>
      <c r="X371" s="133"/>
      <c r="Y371" s="134"/>
      <c r="Z371" s="134"/>
      <c r="AA371" s="134"/>
      <c r="AB371" s="134"/>
      <c r="AC371" s="118" t="str">
        <f t="shared" ref="AC371" si="404" xml:space="preserve">
IF(U371="No","",
IF(AND(U371="No",Y371="",Z371="",AA371="",AB371=""),"",
IF(AND(U371="Sí",$W371=""),"Falta Valorar Control",
IF(AND(U371="Sí",$W371&lt;&gt;"",COUNTA(X371:AB371)&lt;5),"Falta Valorar Control",
IF(AND(U371="No",W371=""),"",
IF(AND(U371="Sí",Y371="Sí",Z371="Sí",AA371="Sí",AB371="Sí"),"SUFICIENTE",
IF(AND(U371="Sí",Y371="No"),"DEFICIENTE",
IF(AND(U371="Sí",Z371="No"),"DEFICIENTE",
IF(AND(U371="Sí",AA371="No"),"DEFICIENTE",
IF(AND(U371="Sí",AB371="No"),"DEFICIENTE",
""))))))))))</f>
        <v/>
      </c>
      <c r="AD371" s="382"/>
      <c r="AF371" s="351"/>
      <c r="AG371" s="354"/>
      <c r="AH371" s="351"/>
      <c r="AI371" s="354"/>
      <c r="AJ371" s="332"/>
    </row>
    <row r="372" spans="1:36" ht="12" customHeight="1">
      <c r="A372" s="365"/>
      <c r="B372" s="368"/>
      <c r="C372" s="368"/>
      <c r="D372" s="371"/>
      <c r="E372" s="391"/>
      <c r="F372" s="397"/>
      <c r="G372" s="375"/>
      <c r="H372"/>
      <c r="I372" s="385"/>
      <c r="J372" s="338"/>
      <c r="K372" s="340"/>
      <c r="L372" s="144"/>
      <c r="M372" s="394"/>
      <c r="N372" s="80"/>
      <c r="O372" s="351"/>
      <c r="P372" s="354"/>
      <c r="Q372" s="351"/>
      <c r="R372" s="354"/>
      <c r="S372" s="332"/>
      <c r="T372" s="42"/>
      <c r="U372" s="378"/>
      <c r="V372" s="116" t="s">
        <v>488</v>
      </c>
      <c r="W372" s="140"/>
      <c r="X372" s="135"/>
      <c r="Y372" s="136"/>
      <c r="Z372" s="136"/>
      <c r="AA372" s="136"/>
      <c r="AB372" s="136"/>
      <c r="AC372" s="137" t="str">
        <f t="shared" ref="AC372" si="405" xml:space="preserve">
IF(U371="No","",
IF(AND(U371="No",Y372="",Z372="",AA372="",AB372=""),"",
IF(AND(U371="Sí",$W372&lt;&gt;"",COUNTA(X372:AB372)&lt;5),"Falta Valorar Control",
IF(AND(U371="Sí",$W372="",COUNTA(X372:AB372)=5),"Falta Valorar Control",
IF(AND(U371="Sí",$W372="",COUNTA(X372:AB372)&gt;=3),"Falta Valorar Control",
IF(AND(U371="No",W372=""),"",
IF(AND(U371="Sí",Y372="Sí",Z372="Sí",AA372="Sí",AB372="Sí"),"SUFICIENTE",
IF(AND(U371="Sí",Y372="No"),"DEFICIENTE",
IF(AND(U371="Sí",Z372="No"),"DEFICIENTE",
IF(AND(U371="Sí",AA372="No"),"DEFICIENTE",
IF(AND(U371="Sí",AB372="No"),"DEFICIENTE",
"")))))))))))</f>
        <v/>
      </c>
      <c r="AD372" s="382"/>
      <c r="AF372" s="351"/>
      <c r="AG372" s="354"/>
      <c r="AH372" s="351"/>
      <c r="AI372" s="354"/>
      <c r="AJ372" s="332"/>
    </row>
    <row r="373" spans="1:36" ht="12" customHeight="1">
      <c r="A373" s="365"/>
      <c r="B373" s="368"/>
      <c r="C373" s="368"/>
      <c r="D373" s="371"/>
      <c r="E373" s="391"/>
      <c r="F373" s="397"/>
      <c r="G373" s="375"/>
      <c r="H373"/>
      <c r="I373" s="385"/>
      <c r="J373" s="338"/>
      <c r="K373" s="340"/>
      <c r="L373" s="144"/>
      <c r="M373" s="394"/>
      <c r="N373" s="80"/>
      <c r="O373" s="351"/>
      <c r="P373" s="354"/>
      <c r="Q373" s="351"/>
      <c r="R373" s="354"/>
      <c r="S373" s="332"/>
      <c r="T373" s="42"/>
      <c r="U373" s="378"/>
      <c r="V373" s="116" t="s">
        <v>489</v>
      </c>
      <c r="W373" s="140"/>
      <c r="X373" s="135"/>
      <c r="Y373" s="136"/>
      <c r="Z373" s="136"/>
      <c r="AA373" s="136"/>
      <c r="AB373" s="136"/>
      <c r="AC373" s="137" t="str">
        <f t="shared" ref="AC373" si="406" xml:space="preserve">
IF(U371="No","",
IF(AND(U371="No",Y373="",Z373="",AA373="",AB373=""),"",
IF(AND(U371="Sí",$W373&lt;&gt;"",COUNTA(X373:AB373)&lt;5),"Falta Valorar Control",
IF(AND(U371="Sí",$W373="",COUNTA(X373:AB373)=5),"Falta Valorar Control",
IF(AND(U371="Sí",$W373="",COUNTA(X373:AB373)&gt;=3),"Falta Valorar Control",
IF(AND(U371="No",W373=""),"",
IF(AND(U371="Sí",Y373="Sí",Z373="Sí",AA373="Sí",AB373="Sí"),"SUFICIENTE",
IF(AND(U371="Sí",Y373="No"),"DEFICIENTE",
IF(AND(U371="Sí",Z373="No"),"DEFICIENTE",
IF(AND(U371="Sí",AA373="No"),"DEFICIENTE",
IF(AND(U371="Sí",AB373="No"),"DEFICIENTE",
"")))))))))))</f>
        <v/>
      </c>
      <c r="AD373" s="382"/>
      <c r="AF373" s="351"/>
      <c r="AG373" s="354"/>
      <c r="AH373" s="351"/>
      <c r="AI373" s="354"/>
      <c r="AJ373" s="332"/>
    </row>
    <row r="374" spans="1:36" ht="12" customHeight="1">
      <c r="A374" s="365"/>
      <c r="B374" s="368"/>
      <c r="C374" s="368"/>
      <c r="D374" s="371"/>
      <c r="E374" s="391"/>
      <c r="F374" s="397"/>
      <c r="G374" s="375"/>
      <c r="H374"/>
      <c r="I374" s="385"/>
      <c r="J374" s="338"/>
      <c r="K374" s="340"/>
      <c r="L374" s="144"/>
      <c r="M374" s="394"/>
      <c r="N374" s="80"/>
      <c r="O374" s="351"/>
      <c r="P374" s="354"/>
      <c r="Q374" s="351"/>
      <c r="R374" s="354"/>
      <c r="S374" s="332"/>
      <c r="T374" s="42"/>
      <c r="U374" s="378"/>
      <c r="V374" s="116" t="s">
        <v>490</v>
      </c>
      <c r="W374" s="140"/>
      <c r="X374" s="135"/>
      <c r="Y374" s="136"/>
      <c r="Z374" s="136"/>
      <c r="AA374" s="136"/>
      <c r="AB374" s="136"/>
      <c r="AC374" s="137" t="str">
        <f t="shared" ref="AC374" si="407" xml:space="preserve">
IF(U371="No","",
IF(AND(U371="No",Y374="",Z374="",AA374="",AB374=""),"",
IF(AND(U371="Sí",$W374&lt;&gt;"",COUNTA(X374:AB374)&lt;5),"Falta Valorar Control",
IF(AND(U371="Sí",$W374="",COUNTA(X374:AB374)=5),"Falta Valorar Control",
IF(AND(U371="Sí",$W374="",COUNTA(X374:AB374)&gt;=3),"Falta Valorar Control",
IF(AND(U371="No",W374=""),"",
IF(AND(U371="Sí",Y374="Sí",Z374="Sí",AA374="Sí",AB374="Sí"),"SUFICIENTE",
IF(AND(U371="Sí",Y374="No"),"DEFICIENTE",
IF(AND(U371="Sí",Z374="No"),"DEFICIENTE",
IF(AND(U371="Sí",AA374="No"),"DEFICIENTE",
IF(AND(U371="Sí",AB374="No"),"DEFICIENTE",
"")))))))))))</f>
        <v/>
      </c>
      <c r="AD374" s="382"/>
      <c r="AF374" s="351"/>
      <c r="AG374" s="354"/>
      <c r="AH374" s="351"/>
      <c r="AI374" s="354"/>
      <c r="AJ374" s="332"/>
    </row>
    <row r="375" spans="1:36" ht="12" customHeight="1" thickBot="1">
      <c r="A375" s="365"/>
      <c r="B375" s="368"/>
      <c r="C375" s="368"/>
      <c r="D375" s="371"/>
      <c r="E375" s="391"/>
      <c r="F375" s="397"/>
      <c r="G375" s="375"/>
      <c r="H375"/>
      <c r="I375" s="386"/>
      <c r="J375" s="339"/>
      <c r="K375" s="341"/>
      <c r="L375" s="144"/>
      <c r="M375" s="394"/>
      <c r="N375" s="80"/>
      <c r="O375" s="351"/>
      <c r="P375" s="354"/>
      <c r="Q375" s="351"/>
      <c r="R375" s="354"/>
      <c r="S375" s="332"/>
      <c r="T375" s="42"/>
      <c r="U375" s="379"/>
      <c r="V375" s="117" t="s">
        <v>491</v>
      </c>
      <c r="W375" s="148"/>
      <c r="X375" s="138"/>
      <c r="Y375" s="139"/>
      <c r="Z375" s="139"/>
      <c r="AA375" s="139"/>
      <c r="AB375" s="139"/>
      <c r="AC375" s="137" t="str">
        <f t="shared" ref="AC375" si="408" xml:space="preserve">
IF(U371="No","",
IF(AND(U371="No",Y375="",Z375="",AA375="",AB375=""),"",
IF(AND(U371="Sí",$W375&lt;&gt;"",COUNTA(X375:AB375)&lt;5),"Falta Valorar Control",
IF(AND(U371="Sí",$W375="",COUNTA(X375:AB375)=5),"Falta Valorar Control",
IF(AND(U371="Sí",$W375="",COUNTA(X375:AB375)&gt;=3),"Falta Valorar Control",
IF(AND(U371="No",W375=""),"",
IF(AND(U371="Sí",Y375="Sí",Z375="Sí",AA375="Sí",AB375="Sí"),"SUFICIENTE",
IF(AND(U371="Sí",Y375="No"),"DEFICIENTE",
IF(AND(U371="Sí",Z375="No"),"DEFICIENTE",
IF(AND(U371="Sí",AA375="No"),"DEFICIENTE",
IF(AND(U371="Sí",AB375="No"),"DEFICIENTE",
"")))))))))))</f>
        <v/>
      </c>
      <c r="AD375" s="382"/>
      <c r="AF375" s="351"/>
      <c r="AG375" s="354"/>
      <c r="AH375" s="351"/>
      <c r="AI375" s="354"/>
      <c r="AJ375" s="332"/>
    </row>
    <row r="376" spans="1:36" ht="12" customHeight="1">
      <c r="A376" s="365"/>
      <c r="B376" s="368"/>
      <c r="C376" s="368"/>
      <c r="D376" s="371"/>
      <c r="E376" s="391"/>
      <c r="F376" s="397"/>
      <c r="G376" s="375"/>
      <c r="H376"/>
      <c r="I376" s="384"/>
      <c r="J376" s="342"/>
      <c r="K376" s="343"/>
      <c r="L376" s="144"/>
      <c r="M376" s="394"/>
      <c r="O376" s="351"/>
      <c r="P376" s="354"/>
      <c r="Q376" s="351"/>
      <c r="R376" s="354"/>
      <c r="S376" s="332"/>
      <c r="T376" s="42"/>
      <c r="U376" s="377"/>
      <c r="V376" s="115" t="s">
        <v>492</v>
      </c>
      <c r="W376" s="141"/>
      <c r="X376" s="133"/>
      <c r="Y376" s="134"/>
      <c r="Z376" s="134"/>
      <c r="AA376" s="134"/>
      <c r="AB376" s="134"/>
      <c r="AC376" s="118" t="str">
        <f t="shared" ref="AC376" si="409" xml:space="preserve">
IF(U376="No","",
IF(AND(U376="No",Y376="",Z376="",AA376="",AB376=""),"",
IF(AND(U376="Sí",$W376=""),"Falta Valorar Control",
IF(AND(U376="Sí",$W376&lt;&gt;"",COUNTA(X376:AB376)&lt;5),"Falta Valorar Control",
IF(AND(U376="No",W376=""),"",
IF(AND(U376="Sí",Y376="Sí",Z376="Sí",AA376="Sí",AB376="Sí"),"SUFICIENTE",
IF(AND(U376="Sí",Y376="No"),"DEFICIENTE",
IF(AND(U376="Sí",Z376="No"),"DEFICIENTE",
IF(AND(U376="Sí",AA376="No"),"DEFICIENTE",
IF(AND(U376="Sí",AB376="No"),"DEFICIENTE",
""))))))))))</f>
        <v/>
      </c>
      <c r="AD376" s="382"/>
      <c r="AF376" s="351"/>
      <c r="AG376" s="354"/>
      <c r="AH376" s="351"/>
      <c r="AI376" s="354"/>
      <c r="AJ376" s="332"/>
    </row>
    <row r="377" spans="1:36" ht="12" customHeight="1">
      <c r="A377" s="365"/>
      <c r="B377" s="368"/>
      <c r="C377" s="368"/>
      <c r="D377" s="371"/>
      <c r="E377" s="391"/>
      <c r="F377" s="397"/>
      <c r="G377" s="375"/>
      <c r="H377"/>
      <c r="I377" s="385"/>
      <c r="J377" s="338"/>
      <c r="K377" s="340"/>
      <c r="L377" s="144"/>
      <c r="M377" s="394"/>
      <c r="N377" s="80"/>
      <c r="O377" s="351"/>
      <c r="P377" s="354"/>
      <c r="Q377" s="351"/>
      <c r="R377" s="354"/>
      <c r="S377" s="332"/>
      <c r="T377" s="42"/>
      <c r="U377" s="378"/>
      <c r="V377" s="116" t="s">
        <v>493</v>
      </c>
      <c r="W377" s="140"/>
      <c r="X377" s="135"/>
      <c r="Y377" s="136"/>
      <c r="Z377" s="136"/>
      <c r="AA377" s="136"/>
      <c r="AB377" s="136"/>
      <c r="AC377" s="137" t="str">
        <f t="shared" ref="AC377" si="410" xml:space="preserve">
IF(U376="No","",
IF(AND(U376="No",Y377="",Z377="",AA377="",AB377=""),"",
IF(AND(U376="Sí",$W377&lt;&gt;"",COUNTA(X377:AB377)&lt;5),"Falta Valorar Control",
IF(AND(U376="Sí",$W377="",COUNTA(X377:AB377)=5),"Falta Valorar Control",
IF(AND(U376="Sí",$W377="",COUNTA(X377:AB377)&gt;=3),"Falta Valorar Control",
IF(AND(U376="No",W377=""),"",
IF(AND(U376="Sí",Y377="Sí",Z377="Sí",AA377="Sí",AB377="Sí"),"SUFICIENTE",
IF(AND(U376="Sí",Y377="No"),"DEFICIENTE",
IF(AND(U376="Sí",Z377="No"),"DEFICIENTE",
IF(AND(U376="Sí",AA377="No"),"DEFICIENTE",
IF(AND(U376="Sí",AB377="No"),"DEFICIENTE",
"")))))))))))</f>
        <v/>
      </c>
      <c r="AD377" s="382"/>
      <c r="AF377" s="351"/>
      <c r="AG377" s="354"/>
      <c r="AH377" s="351"/>
      <c r="AI377" s="354"/>
      <c r="AJ377" s="332"/>
    </row>
    <row r="378" spans="1:36" ht="12" customHeight="1">
      <c r="A378" s="365"/>
      <c r="B378" s="368"/>
      <c r="C378" s="368"/>
      <c r="D378" s="371"/>
      <c r="E378" s="391"/>
      <c r="F378" s="397"/>
      <c r="G378" s="375"/>
      <c r="H378"/>
      <c r="I378" s="385"/>
      <c r="J378" s="338"/>
      <c r="K378" s="340"/>
      <c r="L378" s="144"/>
      <c r="M378" s="394"/>
      <c r="N378" s="80"/>
      <c r="O378" s="351"/>
      <c r="P378" s="354"/>
      <c r="Q378" s="351"/>
      <c r="R378" s="354"/>
      <c r="S378" s="332"/>
      <c r="T378" s="42"/>
      <c r="U378" s="378"/>
      <c r="V378" s="116" t="s">
        <v>494</v>
      </c>
      <c r="W378" s="140"/>
      <c r="X378" s="135"/>
      <c r="Y378" s="136"/>
      <c r="Z378" s="136"/>
      <c r="AA378" s="136"/>
      <c r="AB378" s="136"/>
      <c r="AC378" s="137" t="str">
        <f t="shared" ref="AC378" si="411" xml:space="preserve">
IF(U376="No","",
IF(AND(U376="No",Y378="",Z378="",AA378="",AB378=""),"",
IF(AND(U376="Sí",$W378&lt;&gt;"",COUNTA(X378:AB378)&lt;5),"Falta Valorar Control",
IF(AND(U376="Sí",$W378="",COUNTA(X378:AB378)=5),"Falta Valorar Control",
IF(AND(U376="Sí",$W378="",COUNTA(X378:AB378)&gt;=3),"Falta Valorar Control",
IF(AND(U376="No",W378=""),"",
IF(AND(U376="Sí",Y378="Sí",Z378="Sí",AA378="Sí",AB378="Sí"),"SUFICIENTE",
IF(AND(U376="Sí",Y378="No"),"DEFICIENTE",
IF(AND(U376="Sí",Z378="No"),"DEFICIENTE",
IF(AND(U376="Sí",AA378="No"),"DEFICIENTE",
IF(AND(U376="Sí",AB378="No"),"DEFICIENTE",
"")))))))))))</f>
        <v/>
      </c>
      <c r="AD378" s="382"/>
      <c r="AF378" s="351"/>
      <c r="AG378" s="354"/>
      <c r="AH378" s="351"/>
      <c r="AI378" s="354"/>
      <c r="AJ378" s="332"/>
    </row>
    <row r="379" spans="1:36" ht="12" customHeight="1">
      <c r="A379" s="365"/>
      <c r="B379" s="368"/>
      <c r="C379" s="368"/>
      <c r="D379" s="371"/>
      <c r="E379" s="391"/>
      <c r="F379" s="397"/>
      <c r="G379" s="375"/>
      <c r="H379"/>
      <c r="I379" s="385"/>
      <c r="J379" s="338"/>
      <c r="K379" s="340"/>
      <c r="L379" s="144"/>
      <c r="M379" s="394"/>
      <c r="N379" s="80"/>
      <c r="O379" s="351"/>
      <c r="P379" s="354"/>
      <c r="Q379" s="351"/>
      <c r="R379" s="354"/>
      <c r="S379" s="332"/>
      <c r="T379" s="42"/>
      <c r="U379" s="378"/>
      <c r="V379" s="116" t="s">
        <v>495</v>
      </c>
      <c r="W379" s="140"/>
      <c r="X379" s="135"/>
      <c r="Y379" s="136"/>
      <c r="Z379" s="136"/>
      <c r="AA379" s="136"/>
      <c r="AB379" s="136"/>
      <c r="AC379" s="137" t="str">
        <f t="shared" ref="AC379" si="412" xml:space="preserve">
IF(U376="No","",
IF(AND(U376="No",Y379="",Z379="",AA379="",AB379=""),"",
IF(AND(U376="Sí",$W379&lt;&gt;"",COUNTA(X379:AB379)&lt;5),"Falta Valorar Control",
IF(AND(U376="Sí",$W379="",COUNTA(X379:AB379)=5),"Falta Valorar Control",
IF(AND(U376="Sí",$W379="",COUNTA(X379:AB379)&gt;=3),"Falta Valorar Control",
IF(AND(U376="No",W379=""),"",
IF(AND(U376="Sí",Y379="Sí",Z379="Sí",AA379="Sí",AB379="Sí"),"SUFICIENTE",
IF(AND(U376="Sí",Y379="No"),"DEFICIENTE",
IF(AND(U376="Sí",Z379="No"),"DEFICIENTE",
IF(AND(U376="Sí",AA379="No"),"DEFICIENTE",
IF(AND(U376="Sí",AB379="No"),"DEFICIENTE",
"")))))))))))</f>
        <v/>
      </c>
      <c r="AD379" s="382"/>
      <c r="AF379" s="351"/>
      <c r="AG379" s="354"/>
      <c r="AH379" s="351"/>
      <c r="AI379" s="354"/>
      <c r="AJ379" s="332"/>
    </row>
    <row r="380" spans="1:36" ht="12" customHeight="1" thickBot="1">
      <c r="A380" s="366"/>
      <c r="B380" s="369"/>
      <c r="C380" s="369"/>
      <c r="D380" s="372"/>
      <c r="E380" s="392"/>
      <c r="F380" s="398"/>
      <c r="G380" s="376"/>
      <c r="H380"/>
      <c r="I380" s="387"/>
      <c r="J380" s="344"/>
      <c r="K380" s="345"/>
      <c r="L380" s="144"/>
      <c r="M380" s="395"/>
      <c r="N380" s="80"/>
      <c r="O380" s="352"/>
      <c r="P380" s="355"/>
      <c r="Q380" s="352"/>
      <c r="R380" s="355"/>
      <c r="S380" s="333"/>
      <c r="T380" s="42"/>
      <c r="U380" s="380"/>
      <c r="V380" s="149" t="s">
        <v>496</v>
      </c>
      <c r="W380" s="150"/>
      <c r="X380" s="151"/>
      <c r="Y380" s="152"/>
      <c r="Z380" s="152"/>
      <c r="AA380" s="152"/>
      <c r="AB380" s="152"/>
      <c r="AC380" s="153" t="str">
        <f t="shared" ref="AC380" si="413" xml:space="preserve">
IF(U376="No","",
IF(AND(U376="No",Y380="",Z380="",AA380="",AB380=""),"",
IF(AND(U376="Sí",$W380&lt;&gt;"",COUNTA(X380:AB380)&lt;5),"Falta Valorar Control",
IF(AND(U376="Sí",$W380="",COUNTA(X380:AB380)=5),"Falta Valorar Control",
IF(AND(U376="Sí",$W380="",COUNTA(X380:AB380)&gt;=3),"Falta Valorar Control",
IF(AND(U376="No",W380=""),"",
IF(AND(U376="Sí",Y380="Sí",Z380="Sí",AA380="Sí",AB380="Sí"),"SUFICIENTE",
IF(AND(U376="Sí",Y380="No"),"DEFICIENTE",
IF(AND(U376="Sí",Z380="No"),"DEFICIENTE",
IF(AND(U376="Sí",AA380="No"),"DEFICIENTE",
IF(AND(U376="Sí",AB380="No"),"DEFICIENTE",
"")))))))))))</f>
        <v/>
      </c>
      <c r="AD380" s="383"/>
      <c r="AF380" s="352"/>
      <c r="AG380" s="355"/>
      <c r="AH380" s="352"/>
      <c r="AI380" s="355"/>
      <c r="AJ380" s="333"/>
    </row>
    <row r="381" spans="1:36" ht="13.5" thickTop="1">
      <c r="H381"/>
    </row>
    <row r="382" spans="1:36">
      <c r="H382"/>
    </row>
    <row r="383" spans="1:36">
      <c r="H383"/>
    </row>
    <row r="384" spans="1:36">
      <c r="H384"/>
    </row>
    <row r="385" spans="1:31" ht="39" customHeight="1"/>
    <row r="386" spans="1:31">
      <c r="A386" s="326" t="s">
        <v>504</v>
      </c>
      <c r="B386" s="326"/>
      <c r="C386" s="326"/>
      <c r="D386" s="326"/>
      <c r="I386" s="328" t="s">
        <v>503</v>
      </c>
      <c r="J386" s="328"/>
      <c r="K386" s="257"/>
      <c r="L386" s="257"/>
      <c r="O386" s="326" t="s">
        <v>505</v>
      </c>
      <c r="P386" s="326"/>
      <c r="Q386" s="326"/>
      <c r="R386" s="326"/>
      <c r="S386" s="326"/>
    </row>
    <row r="387" spans="1:31" s="256" customFormat="1" ht="31.5" customHeight="1">
      <c r="A387" s="327" t="str">
        <f>'Datos Generales'!$B$11</f>
        <v>JEFATURA DEL DEPARTAMENTO DE VINCULACIÓN</v>
      </c>
      <c r="B387" s="327"/>
      <c r="C387" s="327"/>
      <c r="D387" s="327"/>
      <c r="F387" s="255"/>
      <c r="G387" s="255"/>
      <c r="H387" s="255"/>
      <c r="I387" s="327" t="str">
        <f>'Datos Generales'!$B$14</f>
        <v>SUBDIRECCIÓN DE ADMINISTRACIÓN Y FINANZAS</v>
      </c>
      <c r="J387" s="327"/>
      <c r="O387" s="327" t="str">
        <f>'Datos Generales'!$B$17</f>
        <v>RECTOR</v>
      </c>
      <c r="P387" s="327"/>
      <c r="Q387" s="327"/>
      <c r="R387" s="327"/>
      <c r="S387" s="327"/>
      <c r="AE387" s="258"/>
    </row>
    <row r="388" spans="1:31">
      <c r="F388" s="15"/>
      <c r="H388" s="15"/>
      <c r="P388" s="15"/>
    </row>
    <row r="389" spans="1:31" ht="45.75" customHeight="1">
      <c r="F389" s="15"/>
      <c r="H389" s="15"/>
      <c r="I389" s="15"/>
      <c r="J389" s="15"/>
      <c r="P389" s="15"/>
    </row>
    <row r="390" spans="1:31" s="254" customFormat="1" ht="15.75" customHeight="1">
      <c r="B390" s="329"/>
      <c r="C390" s="329"/>
      <c r="D390" s="329"/>
      <c r="E390" s="260"/>
      <c r="F390" s="260"/>
      <c r="G390" s="7"/>
      <c r="H390" s="260"/>
      <c r="I390" s="329"/>
      <c r="J390" s="329"/>
      <c r="K390" s="7"/>
      <c r="L390" s="7"/>
      <c r="M390" s="260"/>
      <c r="N390" s="260"/>
      <c r="O390" s="329"/>
      <c r="P390" s="329"/>
      <c r="Q390" s="329"/>
      <c r="R390" s="329"/>
      <c r="S390" s="329"/>
      <c r="AE390" s="259"/>
    </row>
    <row r="391" spans="1:31" s="255" customFormat="1" ht="25.5" customHeight="1">
      <c r="B391" s="330" t="str">
        <f>UPPER('Datos Generales'!$B$10)</f>
        <v>KARLA MARLEN GARCÍA VILLELA</v>
      </c>
      <c r="C391" s="330"/>
      <c r="D391" s="330"/>
      <c r="I391" s="330" t="str">
        <f>UPPER('Datos Generales'!$B$13)</f>
        <v>MARÍA EUGENIA SANDOVAL GONZALEZ</v>
      </c>
      <c r="J391" s="330"/>
      <c r="K391" s="192"/>
      <c r="L391" s="192"/>
      <c r="O391" s="330" t="str">
        <f>UPPER('Datos Generales'!$B$16)</f>
        <v>JUAN MANUEL MENDOZA GUERRERO</v>
      </c>
      <c r="P391" s="330"/>
      <c r="Q391" s="330"/>
      <c r="R391" s="330"/>
      <c r="S391" s="330"/>
      <c r="AE391" s="261"/>
    </row>
    <row r="392" spans="1:31" ht="12.75" customHeight="1">
      <c r="B392" s="204"/>
      <c r="D392"/>
      <c r="E392"/>
      <c r="F392"/>
      <c r="G392"/>
      <c r="H392"/>
      <c r="I392"/>
      <c r="J392"/>
      <c r="K392"/>
      <c r="L392"/>
    </row>
    <row r="393" spans="1:31" ht="12.75" customHeight="1">
      <c r="B393" s="204"/>
      <c r="D393"/>
      <c r="E393"/>
      <c r="F393"/>
      <c r="G393"/>
      <c r="H393"/>
      <c r="I393"/>
      <c r="J393"/>
      <c r="K393"/>
      <c r="L393"/>
    </row>
    <row r="394" spans="1:31" ht="12.75" customHeight="1">
      <c r="B394" s="204"/>
      <c r="D394"/>
      <c r="E394"/>
      <c r="F394"/>
      <c r="G394"/>
      <c r="H394"/>
      <c r="I394"/>
      <c r="J394"/>
      <c r="K394"/>
      <c r="L394"/>
    </row>
    <row r="395" spans="1:31" ht="12.75" customHeight="1">
      <c r="B395" s="204"/>
      <c r="D395"/>
      <c r="E395"/>
      <c r="F395"/>
      <c r="G395"/>
      <c r="H395"/>
      <c r="I395"/>
      <c r="J395"/>
      <c r="K395"/>
      <c r="L395"/>
    </row>
    <row r="396" spans="1:31" ht="12.75" customHeight="1">
      <c r="B396" s="204"/>
      <c r="D396"/>
      <c r="E396"/>
      <c r="F396"/>
      <c r="G396"/>
      <c r="H396"/>
      <c r="I396"/>
      <c r="J396"/>
      <c r="K396"/>
      <c r="L396"/>
    </row>
    <row r="397" spans="1:31" ht="12.75" customHeight="1">
      <c r="B397" s="204"/>
      <c r="D397"/>
      <c r="E397"/>
      <c r="F397"/>
      <c r="G397"/>
      <c r="H397"/>
      <c r="I397"/>
      <c r="J397"/>
      <c r="K397"/>
      <c r="L397"/>
    </row>
    <row r="398" spans="1:31" ht="12.75" customHeight="1">
      <c r="B398" s="204"/>
      <c r="D398"/>
      <c r="E398"/>
      <c r="F398"/>
      <c r="G398"/>
      <c r="H398"/>
      <c r="I398"/>
      <c r="J398"/>
      <c r="K398"/>
      <c r="L398"/>
    </row>
    <row r="399" spans="1:31" ht="12.75" customHeight="1">
      <c r="B399" s="204"/>
      <c r="D399"/>
      <c r="E399"/>
      <c r="F399"/>
      <c r="G399"/>
      <c r="H399"/>
      <c r="I399"/>
      <c r="J399"/>
      <c r="K399"/>
      <c r="L399"/>
    </row>
    <row r="400" spans="1:31" ht="12.75" customHeight="1">
      <c r="B400" s="204"/>
      <c r="D400"/>
      <c r="E400"/>
      <c r="F400"/>
      <c r="G400"/>
      <c r="H400"/>
      <c r="I400"/>
      <c r="J400"/>
      <c r="K400"/>
      <c r="L400"/>
    </row>
    <row r="401" spans="1:12" ht="12.75" customHeight="1">
      <c r="B401" s="204"/>
      <c r="D401"/>
      <c r="E401"/>
      <c r="F401"/>
      <c r="G401"/>
      <c r="H401"/>
      <c r="I401"/>
      <c r="J401"/>
      <c r="K401"/>
      <c r="L401"/>
    </row>
    <row r="402" spans="1:12" ht="12.75" customHeight="1">
      <c r="B402" s="204"/>
      <c r="D402"/>
      <c r="E402"/>
      <c r="F402"/>
      <c r="G402"/>
      <c r="H402"/>
      <c r="I402"/>
      <c r="J402"/>
      <c r="K402"/>
      <c r="L402"/>
    </row>
    <row r="403" spans="1:12">
      <c r="A403"/>
      <c r="B403"/>
      <c r="C403"/>
      <c r="D403"/>
      <c r="E403"/>
      <c r="F403"/>
      <c r="G403"/>
      <c r="H403"/>
      <c r="I403"/>
      <c r="J403"/>
    </row>
    <row r="404" spans="1:12" ht="75.75" customHeight="1">
      <c r="A404" s="325"/>
      <c r="B404" s="325"/>
      <c r="C404" s="325"/>
      <c r="D404" s="325"/>
      <c r="E404" s="205"/>
      <c r="F404" s="205"/>
      <c r="G404" s="205"/>
      <c r="H404" s="205"/>
      <c r="I404" s="205"/>
      <c r="J404" s="205"/>
    </row>
    <row r="405" spans="1:12">
      <c r="A405"/>
      <c r="B405"/>
      <c r="C405"/>
      <c r="D405"/>
      <c r="E405"/>
      <c r="F405"/>
      <c r="G405"/>
      <c r="H405"/>
      <c r="I405"/>
      <c r="J405"/>
    </row>
    <row r="406" spans="1:12">
      <c r="A406"/>
      <c r="B406"/>
      <c r="C406"/>
      <c r="D406"/>
      <c r="E406"/>
      <c r="F406"/>
      <c r="G406"/>
      <c r="H406"/>
      <c r="I406"/>
      <c r="J406"/>
    </row>
  </sheetData>
  <dataConsolidate link="1"/>
  <mergeCells count="608">
    <mergeCell ref="AH356:AH380"/>
    <mergeCell ref="AI356:AI380"/>
    <mergeCell ref="AJ356:AJ380"/>
    <mergeCell ref="I361:I365"/>
    <mergeCell ref="J361:J365"/>
    <mergeCell ref="K361:K365"/>
    <mergeCell ref="U361:U365"/>
    <mergeCell ref="I366:I370"/>
    <mergeCell ref="J366:J370"/>
    <mergeCell ref="K366:K370"/>
    <mergeCell ref="U366:U370"/>
    <mergeCell ref="I371:I375"/>
    <mergeCell ref="J371:J375"/>
    <mergeCell ref="K371:K375"/>
    <mergeCell ref="U371:U375"/>
    <mergeCell ref="I376:I380"/>
    <mergeCell ref="S356:S380"/>
    <mergeCell ref="U356:U360"/>
    <mergeCell ref="AD356:AD380"/>
    <mergeCell ref="AF356:AF380"/>
    <mergeCell ref="AG356:AG380"/>
    <mergeCell ref="U376:U380"/>
    <mergeCell ref="M356:M380"/>
    <mergeCell ref="O356:O380"/>
    <mergeCell ref="P356:P380"/>
    <mergeCell ref="Q356:Q380"/>
    <mergeCell ref="R356:R380"/>
    <mergeCell ref="F356:F380"/>
    <mergeCell ref="G356:G380"/>
    <mergeCell ref="I356:I360"/>
    <mergeCell ref="J356:J360"/>
    <mergeCell ref="K356:K360"/>
    <mergeCell ref="J376:J380"/>
    <mergeCell ref="K376:K380"/>
    <mergeCell ref="A356:A380"/>
    <mergeCell ref="B356:B380"/>
    <mergeCell ref="C356:C380"/>
    <mergeCell ref="D356:D380"/>
    <mergeCell ref="E356:E380"/>
    <mergeCell ref="AH331:AH355"/>
    <mergeCell ref="AI331:AI355"/>
    <mergeCell ref="AJ331:AJ355"/>
    <mergeCell ref="I336:I340"/>
    <mergeCell ref="J336:J340"/>
    <mergeCell ref="K336:K340"/>
    <mergeCell ref="U336:U340"/>
    <mergeCell ref="I341:I345"/>
    <mergeCell ref="J341:J345"/>
    <mergeCell ref="K341:K345"/>
    <mergeCell ref="U341:U345"/>
    <mergeCell ref="I346:I350"/>
    <mergeCell ref="J346:J350"/>
    <mergeCell ref="K346:K350"/>
    <mergeCell ref="U346:U350"/>
    <mergeCell ref="I351:I355"/>
    <mergeCell ref="S331:S355"/>
    <mergeCell ref="U331:U335"/>
    <mergeCell ref="AD331:AD355"/>
    <mergeCell ref="AF331:AF355"/>
    <mergeCell ref="AG331:AG355"/>
    <mergeCell ref="U351:U355"/>
    <mergeCell ref="M331:M355"/>
    <mergeCell ref="O331:O355"/>
    <mergeCell ref="P331:P355"/>
    <mergeCell ref="Q331:Q355"/>
    <mergeCell ref="R331:R355"/>
    <mergeCell ref="F331:F355"/>
    <mergeCell ref="G331:G355"/>
    <mergeCell ref="I331:I335"/>
    <mergeCell ref="J331:J335"/>
    <mergeCell ref="K331:K335"/>
    <mergeCell ref="J351:J355"/>
    <mergeCell ref="K351:K355"/>
    <mergeCell ref="A331:A355"/>
    <mergeCell ref="B331:B355"/>
    <mergeCell ref="C331:C355"/>
    <mergeCell ref="D331:D355"/>
    <mergeCell ref="E331:E355"/>
    <mergeCell ref="AH306:AH330"/>
    <mergeCell ref="AI306:AI330"/>
    <mergeCell ref="AJ306:AJ330"/>
    <mergeCell ref="I311:I315"/>
    <mergeCell ref="J311:J315"/>
    <mergeCell ref="K311:K315"/>
    <mergeCell ref="U311:U315"/>
    <mergeCell ref="I316:I320"/>
    <mergeCell ref="J316:J320"/>
    <mergeCell ref="K316:K320"/>
    <mergeCell ref="U316:U320"/>
    <mergeCell ref="I321:I325"/>
    <mergeCell ref="J321:J325"/>
    <mergeCell ref="K321:K325"/>
    <mergeCell ref="U321:U325"/>
    <mergeCell ref="I326:I330"/>
    <mergeCell ref="S306:S330"/>
    <mergeCell ref="U306:U310"/>
    <mergeCell ref="AD306:AD330"/>
    <mergeCell ref="AF306:AF330"/>
    <mergeCell ref="AG306:AG330"/>
    <mergeCell ref="U326:U330"/>
    <mergeCell ref="M306:M330"/>
    <mergeCell ref="O306:O330"/>
    <mergeCell ref="P306:P330"/>
    <mergeCell ref="Q306:Q330"/>
    <mergeCell ref="R306:R330"/>
    <mergeCell ref="F306:F330"/>
    <mergeCell ref="G306:G330"/>
    <mergeCell ref="I306:I310"/>
    <mergeCell ref="J306:J310"/>
    <mergeCell ref="K306:K310"/>
    <mergeCell ref="J326:J330"/>
    <mergeCell ref="K326:K330"/>
    <mergeCell ref="A306:A330"/>
    <mergeCell ref="B306:B330"/>
    <mergeCell ref="C306:C330"/>
    <mergeCell ref="D306:D330"/>
    <mergeCell ref="E306:E330"/>
    <mergeCell ref="AH281:AH305"/>
    <mergeCell ref="AI281:AI305"/>
    <mergeCell ref="AJ281:AJ305"/>
    <mergeCell ref="I286:I290"/>
    <mergeCell ref="J286:J290"/>
    <mergeCell ref="K286:K290"/>
    <mergeCell ref="U286:U290"/>
    <mergeCell ref="I291:I295"/>
    <mergeCell ref="J291:J295"/>
    <mergeCell ref="K291:K295"/>
    <mergeCell ref="U291:U295"/>
    <mergeCell ref="I296:I300"/>
    <mergeCell ref="J296:J300"/>
    <mergeCell ref="K296:K300"/>
    <mergeCell ref="U296:U300"/>
    <mergeCell ref="I301:I305"/>
    <mergeCell ref="S281:S305"/>
    <mergeCell ref="U281:U285"/>
    <mergeCell ref="AD281:AD305"/>
    <mergeCell ref="AF281:AF305"/>
    <mergeCell ref="AG281:AG305"/>
    <mergeCell ref="U301:U305"/>
    <mergeCell ref="M281:M305"/>
    <mergeCell ref="O281:O305"/>
    <mergeCell ref="P281:P305"/>
    <mergeCell ref="Q281:Q305"/>
    <mergeCell ref="R281:R305"/>
    <mergeCell ref="F281:F305"/>
    <mergeCell ref="G281:G305"/>
    <mergeCell ref="I281:I285"/>
    <mergeCell ref="J281:J285"/>
    <mergeCell ref="K281:K285"/>
    <mergeCell ref="J301:J305"/>
    <mergeCell ref="K301:K305"/>
    <mergeCell ref="A281:A305"/>
    <mergeCell ref="B281:B305"/>
    <mergeCell ref="C281:C305"/>
    <mergeCell ref="D281:D305"/>
    <mergeCell ref="E281:E305"/>
    <mergeCell ref="AH256:AH280"/>
    <mergeCell ref="AI256:AI280"/>
    <mergeCell ref="AJ256:AJ280"/>
    <mergeCell ref="I261:I265"/>
    <mergeCell ref="J261:J265"/>
    <mergeCell ref="K261:K265"/>
    <mergeCell ref="U261:U265"/>
    <mergeCell ref="I266:I270"/>
    <mergeCell ref="J266:J270"/>
    <mergeCell ref="K266:K270"/>
    <mergeCell ref="U266:U270"/>
    <mergeCell ref="I271:I275"/>
    <mergeCell ref="J271:J275"/>
    <mergeCell ref="K271:K275"/>
    <mergeCell ref="U271:U275"/>
    <mergeCell ref="I276:I280"/>
    <mergeCell ref="S256:S280"/>
    <mergeCell ref="U256:U260"/>
    <mergeCell ref="AD256:AD280"/>
    <mergeCell ref="AF256:AF280"/>
    <mergeCell ref="AG256:AG280"/>
    <mergeCell ref="U276:U280"/>
    <mergeCell ref="M256:M280"/>
    <mergeCell ref="O256:O280"/>
    <mergeCell ref="P256:P280"/>
    <mergeCell ref="Q256:Q280"/>
    <mergeCell ref="R256:R280"/>
    <mergeCell ref="F256:F280"/>
    <mergeCell ref="G256:G280"/>
    <mergeCell ref="I256:I260"/>
    <mergeCell ref="J256:J260"/>
    <mergeCell ref="K256:K260"/>
    <mergeCell ref="J276:J280"/>
    <mergeCell ref="K276:K280"/>
    <mergeCell ref="A256:A280"/>
    <mergeCell ref="B256:B280"/>
    <mergeCell ref="C256:C280"/>
    <mergeCell ref="D256:D280"/>
    <mergeCell ref="E256:E280"/>
    <mergeCell ref="AH231:AH255"/>
    <mergeCell ref="AI231:AI255"/>
    <mergeCell ref="AJ231:AJ255"/>
    <mergeCell ref="I236:I240"/>
    <mergeCell ref="J236:J240"/>
    <mergeCell ref="K236:K240"/>
    <mergeCell ref="U236:U240"/>
    <mergeCell ref="I241:I245"/>
    <mergeCell ref="J241:J245"/>
    <mergeCell ref="K241:K245"/>
    <mergeCell ref="U241:U245"/>
    <mergeCell ref="I246:I250"/>
    <mergeCell ref="J246:J250"/>
    <mergeCell ref="K246:K250"/>
    <mergeCell ref="U246:U250"/>
    <mergeCell ref="I251:I255"/>
    <mergeCell ref="S231:S255"/>
    <mergeCell ref="U231:U235"/>
    <mergeCell ref="AD231:AD255"/>
    <mergeCell ref="AF231:AF255"/>
    <mergeCell ref="AG231:AG255"/>
    <mergeCell ref="U251:U255"/>
    <mergeCell ref="M231:M255"/>
    <mergeCell ref="O231:O255"/>
    <mergeCell ref="P231:P255"/>
    <mergeCell ref="Q231:Q255"/>
    <mergeCell ref="R231:R255"/>
    <mergeCell ref="F231:F255"/>
    <mergeCell ref="G231:G255"/>
    <mergeCell ref="I231:I235"/>
    <mergeCell ref="J231:J235"/>
    <mergeCell ref="K231:K235"/>
    <mergeCell ref="J251:J255"/>
    <mergeCell ref="K251:K255"/>
    <mergeCell ref="A231:A255"/>
    <mergeCell ref="B231:B255"/>
    <mergeCell ref="C231:C255"/>
    <mergeCell ref="D231:D255"/>
    <mergeCell ref="E231:E255"/>
    <mergeCell ref="AH206:AH230"/>
    <mergeCell ref="AI206:AI230"/>
    <mergeCell ref="AJ206:AJ230"/>
    <mergeCell ref="I211:I215"/>
    <mergeCell ref="J211:J215"/>
    <mergeCell ref="K211:K215"/>
    <mergeCell ref="U211:U215"/>
    <mergeCell ref="I216:I220"/>
    <mergeCell ref="J216:J220"/>
    <mergeCell ref="K216:K220"/>
    <mergeCell ref="U216:U220"/>
    <mergeCell ref="I221:I225"/>
    <mergeCell ref="J221:J225"/>
    <mergeCell ref="K221:K225"/>
    <mergeCell ref="U221:U225"/>
    <mergeCell ref="I226:I230"/>
    <mergeCell ref="S206:S230"/>
    <mergeCell ref="U206:U210"/>
    <mergeCell ref="AD206:AD230"/>
    <mergeCell ref="AF206:AF230"/>
    <mergeCell ref="AG206:AG230"/>
    <mergeCell ref="U226:U230"/>
    <mergeCell ref="M206:M230"/>
    <mergeCell ref="O206:O230"/>
    <mergeCell ref="P206:P230"/>
    <mergeCell ref="Q206:Q230"/>
    <mergeCell ref="R206:R230"/>
    <mergeCell ref="F206:F230"/>
    <mergeCell ref="G206:G230"/>
    <mergeCell ref="I206:I210"/>
    <mergeCell ref="J206:J210"/>
    <mergeCell ref="K206:K210"/>
    <mergeCell ref="J226:J230"/>
    <mergeCell ref="K226:K230"/>
    <mergeCell ref="A206:A230"/>
    <mergeCell ref="B206:B230"/>
    <mergeCell ref="C206:C230"/>
    <mergeCell ref="D206:D230"/>
    <mergeCell ref="E206:E230"/>
    <mergeCell ref="AH181:AH205"/>
    <mergeCell ref="AI181:AI205"/>
    <mergeCell ref="AJ181:AJ205"/>
    <mergeCell ref="I186:I190"/>
    <mergeCell ref="J186:J190"/>
    <mergeCell ref="K186:K190"/>
    <mergeCell ref="U186:U190"/>
    <mergeCell ref="I191:I195"/>
    <mergeCell ref="J191:J195"/>
    <mergeCell ref="K191:K195"/>
    <mergeCell ref="U191:U195"/>
    <mergeCell ref="I196:I200"/>
    <mergeCell ref="J196:J200"/>
    <mergeCell ref="K196:K200"/>
    <mergeCell ref="U196:U200"/>
    <mergeCell ref="I201:I205"/>
    <mergeCell ref="S181:S205"/>
    <mergeCell ref="U181:U185"/>
    <mergeCell ref="AD181:AD205"/>
    <mergeCell ref="AF181:AF205"/>
    <mergeCell ref="AG181:AG205"/>
    <mergeCell ref="U201:U205"/>
    <mergeCell ref="M181:M205"/>
    <mergeCell ref="O181:O205"/>
    <mergeCell ref="P181:P205"/>
    <mergeCell ref="Q181:Q205"/>
    <mergeCell ref="R181:R205"/>
    <mergeCell ref="F181:F205"/>
    <mergeCell ref="G181:G205"/>
    <mergeCell ref="I181:I185"/>
    <mergeCell ref="J181:J185"/>
    <mergeCell ref="K181:K185"/>
    <mergeCell ref="J201:J205"/>
    <mergeCell ref="K201:K205"/>
    <mergeCell ref="A181:A205"/>
    <mergeCell ref="B181:B205"/>
    <mergeCell ref="C181:C205"/>
    <mergeCell ref="D181:D205"/>
    <mergeCell ref="E181:E205"/>
    <mergeCell ref="AH156:AH180"/>
    <mergeCell ref="AI156:AI180"/>
    <mergeCell ref="AJ156:AJ180"/>
    <mergeCell ref="I161:I165"/>
    <mergeCell ref="J161:J165"/>
    <mergeCell ref="K161:K165"/>
    <mergeCell ref="U161:U165"/>
    <mergeCell ref="I166:I170"/>
    <mergeCell ref="J166:J170"/>
    <mergeCell ref="K166:K170"/>
    <mergeCell ref="U166:U170"/>
    <mergeCell ref="I171:I175"/>
    <mergeCell ref="J171:J175"/>
    <mergeCell ref="K171:K175"/>
    <mergeCell ref="U171:U175"/>
    <mergeCell ref="I176:I180"/>
    <mergeCell ref="S156:S180"/>
    <mergeCell ref="U156:U160"/>
    <mergeCell ref="AD156:AD180"/>
    <mergeCell ref="AF156:AF180"/>
    <mergeCell ref="AG156:AG180"/>
    <mergeCell ref="U176:U180"/>
    <mergeCell ref="M156:M180"/>
    <mergeCell ref="O156:O180"/>
    <mergeCell ref="P156:P180"/>
    <mergeCell ref="Q156:Q180"/>
    <mergeCell ref="R156:R180"/>
    <mergeCell ref="F156:F180"/>
    <mergeCell ref="G156:G180"/>
    <mergeCell ref="I156:I160"/>
    <mergeCell ref="J156:J160"/>
    <mergeCell ref="K156:K160"/>
    <mergeCell ref="J176:J180"/>
    <mergeCell ref="K176:K180"/>
    <mergeCell ref="A156:A180"/>
    <mergeCell ref="B156:B180"/>
    <mergeCell ref="C156:C180"/>
    <mergeCell ref="D156:D180"/>
    <mergeCell ref="E156:E180"/>
    <mergeCell ref="AH131:AH155"/>
    <mergeCell ref="AI131:AI155"/>
    <mergeCell ref="AJ131:AJ155"/>
    <mergeCell ref="I136:I140"/>
    <mergeCell ref="J136:J140"/>
    <mergeCell ref="K136:K140"/>
    <mergeCell ref="U136:U140"/>
    <mergeCell ref="I141:I145"/>
    <mergeCell ref="J141:J145"/>
    <mergeCell ref="K141:K145"/>
    <mergeCell ref="U141:U145"/>
    <mergeCell ref="I146:I150"/>
    <mergeCell ref="J146:J150"/>
    <mergeCell ref="K146:K150"/>
    <mergeCell ref="U146:U150"/>
    <mergeCell ref="I151:I155"/>
    <mergeCell ref="S131:S155"/>
    <mergeCell ref="U131:U135"/>
    <mergeCell ref="AD131:AD155"/>
    <mergeCell ref="AF131:AF155"/>
    <mergeCell ref="AG131:AG155"/>
    <mergeCell ref="U151:U155"/>
    <mergeCell ref="M131:M155"/>
    <mergeCell ref="O131:O155"/>
    <mergeCell ref="P131:P155"/>
    <mergeCell ref="Q131:Q155"/>
    <mergeCell ref="R131:R155"/>
    <mergeCell ref="F131:F155"/>
    <mergeCell ref="G131:G155"/>
    <mergeCell ref="I131:I135"/>
    <mergeCell ref="J131:J135"/>
    <mergeCell ref="K131:K135"/>
    <mergeCell ref="J151:J155"/>
    <mergeCell ref="K151:K155"/>
    <mergeCell ref="A131:A155"/>
    <mergeCell ref="B131:B155"/>
    <mergeCell ref="C131:C155"/>
    <mergeCell ref="D131:D155"/>
    <mergeCell ref="E131:E155"/>
    <mergeCell ref="AH106:AH130"/>
    <mergeCell ref="AI106:AI130"/>
    <mergeCell ref="AJ106:AJ130"/>
    <mergeCell ref="I111:I115"/>
    <mergeCell ref="J111:J115"/>
    <mergeCell ref="K111:K115"/>
    <mergeCell ref="U111:U115"/>
    <mergeCell ref="I116:I120"/>
    <mergeCell ref="J116:J120"/>
    <mergeCell ref="K116:K120"/>
    <mergeCell ref="U116:U120"/>
    <mergeCell ref="I121:I125"/>
    <mergeCell ref="J121:J125"/>
    <mergeCell ref="K121:K125"/>
    <mergeCell ref="U121:U125"/>
    <mergeCell ref="I126:I130"/>
    <mergeCell ref="S106:S130"/>
    <mergeCell ref="U106:U110"/>
    <mergeCell ref="AD106:AD130"/>
    <mergeCell ref="AF106:AF130"/>
    <mergeCell ref="AG106:AG130"/>
    <mergeCell ref="U126:U130"/>
    <mergeCell ref="M106:M130"/>
    <mergeCell ref="O106:O130"/>
    <mergeCell ref="P106:P130"/>
    <mergeCell ref="Q106:Q130"/>
    <mergeCell ref="R106:R130"/>
    <mergeCell ref="F106:F130"/>
    <mergeCell ref="G106:G130"/>
    <mergeCell ref="I106:I110"/>
    <mergeCell ref="J106:J110"/>
    <mergeCell ref="K106:K110"/>
    <mergeCell ref="J126:J130"/>
    <mergeCell ref="K126:K130"/>
    <mergeCell ref="A106:A130"/>
    <mergeCell ref="B106:B130"/>
    <mergeCell ref="C106:C130"/>
    <mergeCell ref="D106:D130"/>
    <mergeCell ref="E106:E130"/>
    <mergeCell ref="AH81:AH105"/>
    <mergeCell ref="AI81:AI105"/>
    <mergeCell ref="AJ81:AJ105"/>
    <mergeCell ref="I86:I90"/>
    <mergeCell ref="J86:J90"/>
    <mergeCell ref="K86:K90"/>
    <mergeCell ref="U86:U90"/>
    <mergeCell ref="I91:I95"/>
    <mergeCell ref="J91:J95"/>
    <mergeCell ref="K91:K95"/>
    <mergeCell ref="U91:U95"/>
    <mergeCell ref="I96:I100"/>
    <mergeCell ref="J96:J100"/>
    <mergeCell ref="K96:K100"/>
    <mergeCell ref="U96:U100"/>
    <mergeCell ref="I101:I105"/>
    <mergeCell ref="S81:S105"/>
    <mergeCell ref="U81:U85"/>
    <mergeCell ref="AD81:AD105"/>
    <mergeCell ref="AF81:AF105"/>
    <mergeCell ref="AG81:AG105"/>
    <mergeCell ref="U101:U105"/>
    <mergeCell ref="M81:M105"/>
    <mergeCell ref="O81:O105"/>
    <mergeCell ref="P81:P105"/>
    <mergeCell ref="Q81:Q105"/>
    <mergeCell ref="R81:R105"/>
    <mergeCell ref="F81:F105"/>
    <mergeCell ref="G81:G105"/>
    <mergeCell ref="I81:I85"/>
    <mergeCell ref="J81:J85"/>
    <mergeCell ref="K81:K85"/>
    <mergeCell ref="J101:J105"/>
    <mergeCell ref="K101:K105"/>
    <mergeCell ref="A81:A105"/>
    <mergeCell ref="B81:B105"/>
    <mergeCell ref="C81:C105"/>
    <mergeCell ref="D81:D105"/>
    <mergeCell ref="E81:E105"/>
    <mergeCell ref="AH56:AH80"/>
    <mergeCell ref="AI56:AI80"/>
    <mergeCell ref="AJ56:AJ80"/>
    <mergeCell ref="I61:I65"/>
    <mergeCell ref="J61:J65"/>
    <mergeCell ref="K61:K65"/>
    <mergeCell ref="U61:U65"/>
    <mergeCell ref="I66:I70"/>
    <mergeCell ref="J66:J70"/>
    <mergeCell ref="K66:K70"/>
    <mergeCell ref="U66:U70"/>
    <mergeCell ref="I71:I75"/>
    <mergeCell ref="J71:J75"/>
    <mergeCell ref="K71:K75"/>
    <mergeCell ref="U71:U75"/>
    <mergeCell ref="I76:I80"/>
    <mergeCell ref="S56:S80"/>
    <mergeCell ref="U56:U60"/>
    <mergeCell ref="AD56:AD80"/>
    <mergeCell ref="AF56:AF80"/>
    <mergeCell ref="AG56:AG80"/>
    <mergeCell ref="U76:U80"/>
    <mergeCell ref="M56:M80"/>
    <mergeCell ref="O56:O80"/>
    <mergeCell ref="P56:P80"/>
    <mergeCell ref="Q56:Q80"/>
    <mergeCell ref="R56:R80"/>
    <mergeCell ref="F56:F80"/>
    <mergeCell ref="G56:G80"/>
    <mergeCell ref="I56:I60"/>
    <mergeCell ref="J56:J60"/>
    <mergeCell ref="K56:K60"/>
    <mergeCell ref="J76:J80"/>
    <mergeCell ref="K76:K80"/>
    <mergeCell ref="A56:A80"/>
    <mergeCell ref="B56:B80"/>
    <mergeCell ref="C56:C80"/>
    <mergeCell ref="D56:D80"/>
    <mergeCell ref="E56:E80"/>
    <mergeCell ref="AH31:AH55"/>
    <mergeCell ref="AI31:AI55"/>
    <mergeCell ref="AJ31:AJ55"/>
    <mergeCell ref="I36:I40"/>
    <mergeCell ref="J36:J40"/>
    <mergeCell ref="K36:K40"/>
    <mergeCell ref="U36:U40"/>
    <mergeCell ref="I41:I45"/>
    <mergeCell ref="J41:J45"/>
    <mergeCell ref="K41:K45"/>
    <mergeCell ref="U41:U45"/>
    <mergeCell ref="I46:I50"/>
    <mergeCell ref="J46:J50"/>
    <mergeCell ref="K46:K50"/>
    <mergeCell ref="U46:U50"/>
    <mergeCell ref="I51:I55"/>
    <mergeCell ref="S31:S55"/>
    <mergeCell ref="U31:U35"/>
    <mergeCell ref="AD31:AD55"/>
    <mergeCell ref="AF31:AF55"/>
    <mergeCell ref="AG31:AG55"/>
    <mergeCell ref="U51:U55"/>
    <mergeCell ref="M31:M55"/>
    <mergeCell ref="O31:O55"/>
    <mergeCell ref="P31:P55"/>
    <mergeCell ref="Q31:Q55"/>
    <mergeCell ref="R31:R55"/>
    <mergeCell ref="F31:F55"/>
    <mergeCell ref="G31:G55"/>
    <mergeCell ref="I31:I35"/>
    <mergeCell ref="J31:J35"/>
    <mergeCell ref="K31:K35"/>
    <mergeCell ref="J51:J55"/>
    <mergeCell ref="K51:K55"/>
    <mergeCell ref="A31:A55"/>
    <mergeCell ref="B31:B55"/>
    <mergeCell ref="C31:C55"/>
    <mergeCell ref="D31:D55"/>
    <mergeCell ref="E31:E55"/>
    <mergeCell ref="S6:S30"/>
    <mergeCell ref="M6:M30"/>
    <mergeCell ref="O6:O30"/>
    <mergeCell ref="Q6:Q30"/>
    <mergeCell ref="P6:P30"/>
    <mergeCell ref="R6:R30"/>
    <mergeCell ref="U4:AC4"/>
    <mergeCell ref="AD4:AD5"/>
    <mergeCell ref="A6:A30"/>
    <mergeCell ref="B6:B30"/>
    <mergeCell ref="C6:C30"/>
    <mergeCell ref="D6:D30"/>
    <mergeCell ref="F6:F30"/>
    <mergeCell ref="G6:G30"/>
    <mergeCell ref="U11:U15"/>
    <mergeCell ref="U16:U20"/>
    <mergeCell ref="U21:U25"/>
    <mergeCell ref="U26:U30"/>
    <mergeCell ref="AD6:AD30"/>
    <mergeCell ref="U6:U10"/>
    <mergeCell ref="O5:P5"/>
    <mergeCell ref="Q5:R5"/>
    <mergeCell ref="I21:I25"/>
    <mergeCell ref="I26:I30"/>
    <mergeCell ref="I4:K4"/>
    <mergeCell ref="AJ6:AJ30"/>
    <mergeCell ref="AF3:AJ4"/>
    <mergeCell ref="E6:E30"/>
    <mergeCell ref="J6:J10"/>
    <mergeCell ref="K6:K10"/>
    <mergeCell ref="J11:J15"/>
    <mergeCell ref="K11:K15"/>
    <mergeCell ref="J16:J20"/>
    <mergeCell ref="K16:K20"/>
    <mergeCell ref="J21:J25"/>
    <mergeCell ref="K21:K25"/>
    <mergeCell ref="J26:J30"/>
    <mergeCell ref="K26:K30"/>
    <mergeCell ref="I6:I10"/>
    <mergeCell ref="I11:I15"/>
    <mergeCell ref="I16:I20"/>
    <mergeCell ref="AF5:AG5"/>
    <mergeCell ref="AH5:AI5"/>
    <mergeCell ref="AF6:AF30"/>
    <mergeCell ref="AG6:AG30"/>
    <mergeCell ref="AH6:AH30"/>
    <mergeCell ref="AI6:AI30"/>
    <mergeCell ref="A4:G4"/>
    <mergeCell ref="O4:S4"/>
    <mergeCell ref="A404:D404"/>
    <mergeCell ref="O386:S386"/>
    <mergeCell ref="O387:S387"/>
    <mergeCell ref="A386:D386"/>
    <mergeCell ref="A387:D387"/>
    <mergeCell ref="I386:J386"/>
    <mergeCell ref="I387:J387"/>
    <mergeCell ref="B390:D390"/>
    <mergeCell ref="I390:J390"/>
    <mergeCell ref="O390:S390"/>
    <mergeCell ref="O391:S391"/>
    <mergeCell ref="B391:D391"/>
    <mergeCell ref="I391:J391"/>
  </mergeCells>
  <phoneticPr fontId="10" type="noConversion"/>
  <conditionalFormatting sqref="G6:G380">
    <cfRule type="expression" dxfId="18" priority="32">
      <formula>+$F6&lt;&gt;"Otros"</formula>
    </cfRule>
  </conditionalFormatting>
  <conditionalFormatting sqref="S6 S31 S56 S81 S106 S131 S156 S181 S206 S231 S256 S281 S306 S331 S356">
    <cfRule type="cellIs" dxfId="17" priority="49" operator="equal">
      <formula>"Seguimiento"</formula>
    </cfRule>
    <cfRule type="cellIs" dxfId="16" priority="50" operator="equal">
      <formula>"Atención Periódica"</formula>
    </cfRule>
    <cfRule type="cellIs" dxfId="15" priority="51" operator="equal">
      <formula>"Controlado"</formula>
    </cfRule>
    <cfRule type="cellIs" dxfId="14" priority="52" operator="equal">
      <formula>"Atención Inmediata"</formula>
    </cfRule>
  </conditionalFormatting>
  <conditionalFormatting sqref="AD6:AD380">
    <cfRule type="cellIs" dxfId="13" priority="24" operator="equal">
      <formula>"SUFICIENTE"</formula>
    </cfRule>
    <cfRule type="cellIs" dxfId="12" priority="25" operator="equal">
      <formula>"DEFICIENTE"</formula>
    </cfRule>
  </conditionalFormatting>
  <conditionalFormatting sqref="AJ6 AJ31 AJ56 AJ81 AJ106 AJ131 AJ156 AJ181 AJ206 AJ231 AJ256 AJ281 AJ306 AJ331 AJ356">
    <cfRule type="cellIs" dxfId="11" priority="33" operator="equal">
      <formula>"Seguimiento"</formula>
    </cfRule>
    <cfRule type="cellIs" dxfId="10" priority="34" operator="equal">
      <formula>"Atención Periódica"</formula>
    </cfRule>
    <cfRule type="cellIs" dxfId="9" priority="35" operator="equal">
      <formula>"Controlado"</formula>
    </cfRule>
    <cfRule type="cellIs" dxfId="8" priority="36" operator="equal">
      <formula>"Atención Inmediata"</formula>
    </cfRule>
  </conditionalFormatting>
  <dataValidations count="10">
    <dataValidation type="list" allowBlank="1" showInputMessage="1" showErrorMessage="1" sqref="F6 F31 F56 F81 F106 F131 F156 F181 F206 F231 F256 F281 F306 F331 F356" xr:uid="{00000000-0002-0000-0200-000000000000}">
      <formula1>Clasificacion</formula1>
    </dataValidation>
    <dataValidation type="list" allowBlank="1" showInputMessage="1" showErrorMessage="1" sqref="O6 AF6 AF281 O31 O56 O81 O106 O131 O156 O181 O206 O231 O256 O281 AF31 AF56 AF81 AF106 AF131 AF156 AF181 AF206 AF231 AF256 O331 AF306 AF331 O306 AH6:AH380 Q6:Q380 O356 AF356" xr:uid="{00000000-0002-0000-0200-000001000000}">
      <formula1>"1,2,3,4,5,6,7,8,9,10"</formula1>
    </dataValidation>
    <dataValidation type="list" allowBlank="1" showInputMessage="1" showErrorMessage="1" sqref="N27:N50 N5:N25 N302:N325 N52:N75 N77:N100 N102:N125 N127:N150 N152:N175 N177:N200 N202:N225 N227:N250 N252:N275 N277:N300 N352:N375 N327:N350 N377:N380" xr:uid="{00000000-0002-0000-0200-000002000000}">
      <formula1>#REF!</formula1>
    </dataValidation>
    <dataValidation type="list" allowBlank="1" showInputMessage="1" showErrorMessage="1" sqref="U201 U226 U251 U276 U176 U301 U11 U6 U16 U21 U26 U61 U86 U111 U136 U161 U186 U211 U236 U261 U286 U56 U81 U106 U131 U156 U181 U206 U231 U256 U281 U66 U91 U116 U141 U166 U191 U216 U241 U266 U291 U71 U96 U121 U146 U171 U196 U221 U246 U271 U296 U76 U101 U126 U151 U51 U36 U31 U41 U46 U346 U326 U351 U311 U336 U306 U331 U316 U341 U321 U366 U371 U376 U361 U356 Y6:AB30 Y48:AB55 Y67:AB105 Y173:AB380 Y112:AB130 Y148:AB155" xr:uid="{00000000-0002-0000-0200-000003000000}">
      <formula1>"Sí,No"</formula1>
    </dataValidation>
    <dataValidation type="list" allowBlank="1" showInputMessage="1" showErrorMessage="1" sqref="X6:X30 X48:X55 X67:X105 X173:X380 X112:X130 X148:X155" xr:uid="{00000000-0002-0000-0200-000004000000}">
      <formula1>"Preventivo,Detectivo,Correctivo"</formula1>
    </dataValidation>
    <dataValidation type="list" allowBlank="1" showInputMessage="1" showErrorMessage="1" sqref="E6:E380" xr:uid="{00000000-0002-0000-0200-000005000000}">
      <formula1>"Estratégico,Directivo,Operativo"</formula1>
    </dataValidation>
    <dataValidation type="list" allowBlank="1" showInputMessage="1" showErrorMessage="1" sqref="J6:J380" xr:uid="{00000000-0002-0000-0200-000006000000}">
      <formula1>ClaC</formula1>
    </dataValidation>
    <dataValidation type="list" allowBlank="1" showInputMessage="1" showErrorMessage="1" sqref="K6:K380" xr:uid="{00000000-0002-0000-0200-000007000000}">
      <formula1>"Interno,Externo"</formula1>
    </dataValidation>
    <dataValidation type="list" allowBlank="1" showErrorMessage="1" sqref="X31:X47 X56:X66 X106:X111 X156:X172 X131:X147" xr:uid="{B5246956-9313-48C2-9921-E264736A387D}">
      <formula1>"Preventivo,Detectivo,Correctivo"</formula1>
    </dataValidation>
    <dataValidation type="list" allowBlank="1" showErrorMessage="1" sqref="Y31:AB47 Y56:AB66 Y106:AB111 Y156:AB172 Y131:AB147" xr:uid="{2A52769A-9CEA-4EB0-BCD9-7881B89C66DA}">
      <formula1>"Sí,No"</formula1>
    </dataValidation>
  </dataValidations>
  <printOptions horizontalCentered="1"/>
  <pageMargins left="0.31496062992125984" right="0.23622047244094491" top="0.39370078740157483" bottom="0.39370078740157483" header="0.31496062992125984" footer="0.19685039370078741"/>
  <pageSetup paperSize="5" scale="66" orientation="landscape" r:id="rId1"/>
  <headerFooter alignWithMargins="0">
    <oddFooter>&amp;R&amp;F / &amp;A / &amp;P de &amp;N</oddFooter>
  </headerFooter>
  <drawing r:id="rId2"/>
  <legacy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O53"/>
  <sheetViews>
    <sheetView showGridLines="0" zoomScale="80" zoomScaleNormal="80" zoomScaleSheetLayoutView="55" workbookViewId="0">
      <selection activeCell="Q9" sqref="Q9"/>
    </sheetView>
  </sheetViews>
  <sheetFormatPr baseColWidth="10" defaultRowHeight="12.75"/>
  <cols>
    <col min="1" max="1" width="64.42578125" customWidth="1"/>
    <col min="2" max="2" width="18" customWidth="1"/>
    <col min="3" max="3" width="1.7109375" customWidth="1"/>
    <col min="4" max="4" width="18" customWidth="1"/>
    <col min="5" max="5" width="1.42578125" style="223" customWidth="1"/>
    <col min="6" max="6" width="16.85546875" customWidth="1"/>
    <col min="7" max="7" width="1.42578125" style="223" customWidth="1"/>
    <col min="8" max="8" width="16.85546875" customWidth="1"/>
    <col min="9" max="9" width="2.42578125" style="145" customWidth="1"/>
    <col min="10" max="10" width="19.28515625" customWidth="1"/>
    <col min="11" max="11" width="11.28515625" customWidth="1"/>
    <col min="12" max="12" width="13.140625" customWidth="1"/>
    <col min="13" max="13" width="10.28515625" customWidth="1"/>
    <col min="14" max="15" width="16.42578125" customWidth="1"/>
    <col min="18" max="18" width="12.28515625" bestFit="1" customWidth="1"/>
  </cols>
  <sheetData>
    <row r="1" spans="1:15" ht="24" thickBot="1">
      <c r="A1" s="154" t="s">
        <v>47</v>
      </c>
      <c r="B1" s="154"/>
      <c r="C1" s="154"/>
      <c r="D1" s="154"/>
      <c r="E1" s="155"/>
      <c r="F1" s="154"/>
      <c r="G1" s="155"/>
      <c r="H1" s="154"/>
      <c r="I1" s="154"/>
      <c r="J1" s="154"/>
      <c r="K1" s="154"/>
      <c r="L1" s="154"/>
      <c r="M1" s="154"/>
      <c r="N1" s="154"/>
    </row>
    <row r="2" spans="1:15" ht="20.25" customHeight="1" thickTop="1">
      <c r="A2" s="156" t="str">
        <f>UPPER('Datos Generales'!B4)</f>
        <v>UNIVERSIDAD TECNOLÓGICA DE ESCUINAPA</v>
      </c>
      <c r="B2" s="157"/>
      <c r="C2" s="157"/>
      <c r="D2" s="157"/>
      <c r="E2" s="158"/>
      <c r="F2" s="157"/>
      <c r="G2" s="158"/>
      <c r="H2" s="220"/>
      <c r="I2" s="220"/>
      <c r="K2" s="221" t="s">
        <v>511</v>
      </c>
      <c r="L2" s="222">
        <f>'Datos Generales'!E11</f>
        <v>45642</v>
      </c>
      <c r="M2" s="403" t="str">
        <f>"Revisión:"&amp;'Datos Generales'!E10</f>
        <v>Revisión:</v>
      </c>
      <c r="N2" s="403"/>
    </row>
    <row r="3" spans="1:15" ht="12.75" customHeight="1">
      <c r="K3" s="224"/>
      <c r="L3" s="224"/>
      <c r="M3" s="224"/>
      <c r="N3" s="224"/>
      <c r="O3" s="224"/>
    </row>
    <row r="4" spans="1:15" ht="18.75" customHeight="1">
      <c r="A4" s="356" t="s">
        <v>126</v>
      </c>
      <c r="B4" s="334"/>
      <c r="C4" s="334"/>
      <c r="D4" s="334"/>
      <c r="E4" s="334"/>
      <c r="F4" s="334"/>
      <c r="G4" s="225"/>
      <c r="H4" s="142"/>
      <c r="K4" s="226"/>
      <c r="L4" s="226"/>
      <c r="M4" s="226"/>
      <c r="N4" s="226"/>
      <c r="O4" s="226"/>
    </row>
    <row r="5" spans="1:15" ht="49.5" customHeight="1" thickBot="1">
      <c r="A5" s="267" t="s">
        <v>54</v>
      </c>
      <c r="B5" s="49" t="s">
        <v>568</v>
      </c>
      <c r="C5" s="268" t="s">
        <v>123</v>
      </c>
      <c r="D5" s="49" t="s">
        <v>125</v>
      </c>
      <c r="E5" s="269" t="s">
        <v>122</v>
      </c>
      <c r="F5" s="49" t="s">
        <v>124</v>
      </c>
      <c r="G5" s="227" t="s">
        <v>63</v>
      </c>
      <c r="H5" s="228"/>
      <c r="I5" s="229"/>
      <c r="J5" s="229"/>
      <c r="K5" s="229"/>
      <c r="L5" s="229"/>
      <c r="M5" s="229"/>
    </row>
    <row r="6" spans="1:15" ht="66" customHeight="1">
      <c r="A6" s="230" t="str">
        <f>'Evaluación de Riesgos'!H6</f>
        <v>CR-01. Comunidad universitaria comprometida en baja medida con la implementación de los programas.</v>
      </c>
      <c r="B6" s="231" t="str">
        <f>VLOOKUP(LEFT($A6,5),'Evaluación de Riesgos'!$A$6:$AJ$380,36,0)</f>
        <v>Seguimiento</v>
      </c>
      <c r="C6" s="232">
        <f>VLOOKUP(LEFT($A6,5),'Evaluación de Riesgos'!$A$6:$AJ$380,15,0)</f>
        <v>3</v>
      </c>
      <c r="D6" s="233">
        <f>VLOOKUP(LEFT($A6,5),'Evaluación de Riesgos'!$A$6:$AJ$380,32,0)</f>
        <v>3</v>
      </c>
      <c r="E6" s="232">
        <f>VLOOKUP(LEFT($A6,5),'Evaluación de Riesgos'!$A$6:$AJ$380,17,0)</f>
        <v>8</v>
      </c>
      <c r="F6" s="233">
        <f>VLOOKUP(LEFT($A6,5),'Evaluación de Riesgos'!$A$6:$AJ$380,34,0)</f>
        <v>7</v>
      </c>
      <c r="G6" s="234">
        <v>0.15</v>
      </c>
      <c r="H6" s="15"/>
      <c r="I6" s="216"/>
      <c r="J6" s="216"/>
      <c r="K6" s="216"/>
      <c r="L6" s="216"/>
      <c r="M6" s="216"/>
    </row>
    <row r="7" spans="1:15" ht="45" customHeight="1">
      <c r="A7" s="235" t="str">
        <f>'Evaluación de Riesgos'!H7</f>
        <v>CR-02. Recursos insuficientes implementados en los programas de inclusión.</v>
      </c>
      <c r="B7" s="236" t="str">
        <f>VLOOKUP(LEFT($A7,5),'Evaluación de Riesgos'!$A$6:$AJ$380,36,0)</f>
        <v>Seguimiento</v>
      </c>
      <c r="C7" s="232">
        <f>VLOOKUP(LEFT($A7,5),'Evaluación de Riesgos'!$A$6:$AJ$380,15,0)</f>
        <v>4</v>
      </c>
      <c r="D7" s="233">
        <f>VLOOKUP(LEFT($A7,5),'Evaluación de Riesgos'!$A$6:$AJ$380,32,0)</f>
        <v>4</v>
      </c>
      <c r="E7" s="232">
        <f>VLOOKUP(LEFT($A7,5),'Evaluación de Riesgos'!$A$6:$AJ$380,17,0)</f>
        <v>10</v>
      </c>
      <c r="F7" s="233">
        <f>VLOOKUP(LEFT($A7,5),'Evaluación de Riesgos'!$A$6:$AJ$380,34,0)</f>
        <v>8</v>
      </c>
      <c r="G7" s="234">
        <v>0.15</v>
      </c>
      <c r="H7" s="15"/>
      <c r="I7" s="216"/>
      <c r="J7" s="216"/>
      <c r="K7" s="216"/>
      <c r="L7" s="216"/>
      <c r="M7" s="216"/>
      <c r="O7" s="15"/>
    </row>
    <row r="8" spans="1:15" ht="45" customHeight="1">
      <c r="A8" s="235" t="str">
        <f>'Evaluación de Riesgos'!H8</f>
        <v>CR-03. Recursos financieros recibidos tardíamente y manejados de manera corrupta e insuficientes para el desarrollo de las actividades institucionales.</v>
      </c>
      <c r="B8" s="236" t="str">
        <f>VLOOKUP(LEFT($A8,5),'Evaluación de Riesgos'!$A$6:$AJ$380,36,0)</f>
        <v>Atención Inmediata</v>
      </c>
      <c r="C8" s="232">
        <f>VLOOKUP(LEFT($A8,5),'Evaluación de Riesgos'!$A$6:$AJ$380,15,0)</f>
        <v>8</v>
      </c>
      <c r="D8" s="233">
        <f>VLOOKUP(LEFT($A8,5),'Evaluación de Riesgos'!$A$6:$AJ$380,32,0)</f>
        <v>8</v>
      </c>
      <c r="E8" s="232">
        <f>VLOOKUP(LEFT($A8,5),'Evaluación de Riesgos'!$A$6:$AJ$380,17,0)</f>
        <v>10</v>
      </c>
      <c r="F8" s="233">
        <f>VLOOKUP(LEFT($A8,5),'Evaluación de Riesgos'!$A$6:$AJ$380,34,0)</f>
        <v>10</v>
      </c>
      <c r="G8" s="234">
        <v>0.15</v>
      </c>
      <c r="H8" s="15"/>
      <c r="I8" s="216"/>
      <c r="J8" s="216"/>
      <c r="K8" s="216"/>
      <c r="L8" s="216"/>
      <c r="M8" s="216"/>
      <c r="O8" s="15"/>
    </row>
    <row r="9" spans="1:15" ht="45" customHeight="1">
      <c r="A9" s="235" t="str">
        <f>'Evaluación de Riesgos'!H9</f>
        <v>CR-04. Programas inadecuados para consolidar e incrementar la matrícula escolar.</v>
      </c>
      <c r="B9" s="236" t="str">
        <f>VLOOKUP(LEFT($A9,5),'Evaluación de Riesgos'!$A$6:$AJ$380,36,0)</f>
        <v>Atención Inmediata</v>
      </c>
      <c r="C9" s="232">
        <f>VLOOKUP(LEFT($A9,5),'Evaluación de Riesgos'!$A$6:$AJ$380,15,0)</f>
        <v>8</v>
      </c>
      <c r="D9" s="233">
        <f>VLOOKUP(LEFT($A9,5),'Evaluación de Riesgos'!$A$6:$AJ$380,32,0)</f>
        <v>8</v>
      </c>
      <c r="E9" s="232">
        <f>VLOOKUP(LEFT($A9,5),'Evaluación de Riesgos'!$A$6:$AJ$380,17,0)</f>
        <v>10</v>
      </c>
      <c r="F9" s="233">
        <f>VLOOKUP(LEFT($A9,5),'Evaluación de Riesgos'!$A$6:$AJ$380,34,0)</f>
        <v>9</v>
      </c>
      <c r="G9" s="234">
        <v>0.15</v>
      </c>
      <c r="H9" s="15"/>
      <c r="I9" s="216"/>
      <c r="J9" s="216"/>
      <c r="K9" s="216"/>
      <c r="L9" s="216"/>
      <c r="M9" s="216"/>
    </row>
    <row r="10" spans="1:15" ht="45" customHeight="1">
      <c r="A10" s="235" t="str">
        <f>'Evaluación de Riesgos'!H10</f>
        <v>CR-05. Normatividad implementada sin cambios.</v>
      </c>
      <c r="B10" s="236" t="str">
        <f>VLOOKUP(LEFT($A10,5),'Evaluación de Riesgos'!$A$6:$AJ$380,36,0)</f>
        <v>Atención Periódica</v>
      </c>
      <c r="C10" s="232">
        <f>VLOOKUP(LEFT($A10,5),'Evaluación de Riesgos'!$A$6:$AJ$380,15,0)</f>
        <v>9</v>
      </c>
      <c r="D10" s="233">
        <f>VLOOKUP(LEFT($A10,5),'Evaluación de Riesgos'!$A$6:$AJ$380,32,0)</f>
        <v>9</v>
      </c>
      <c r="E10" s="232">
        <f>VLOOKUP(LEFT($A10,5),'Evaluación de Riesgos'!$A$6:$AJ$380,17,0)</f>
        <v>3</v>
      </c>
      <c r="F10" s="233">
        <f>VLOOKUP(LEFT($A10,5),'Evaluación de Riesgos'!$A$6:$AJ$380,34,0)</f>
        <v>3</v>
      </c>
      <c r="G10" s="234">
        <v>0.15</v>
      </c>
      <c r="H10" s="15"/>
      <c r="I10" s="216"/>
      <c r="J10" s="216"/>
      <c r="K10" s="216"/>
      <c r="L10" s="216"/>
      <c r="M10" s="216"/>
    </row>
    <row r="11" spans="1:15" ht="53.25" customHeight="1">
      <c r="A11" s="235" t="str">
        <f>'Evaluación de Riesgos'!H11</f>
        <v>CR-06. Obligaciones de transparencia desatendidas por la responsable de la unidad de transparencia y los titulares de las áreas administrativas correspondientes.</v>
      </c>
      <c r="B11" s="236" t="str">
        <f>VLOOKUP(LEFT($A11,5),'Evaluación de Riesgos'!$A$6:$AJ$380,36,0)</f>
        <v>Seguimiento</v>
      </c>
      <c r="C11" s="232">
        <f>VLOOKUP(LEFT($A11,5),'Evaluación de Riesgos'!$A$6:$AJ$380,15,0)</f>
        <v>2</v>
      </c>
      <c r="D11" s="233">
        <f>VLOOKUP(LEFT($A11,5),'Evaluación de Riesgos'!$A$6:$AJ$380,32,0)</f>
        <v>2</v>
      </c>
      <c r="E11" s="232">
        <f>VLOOKUP(LEFT($A11,5),'Evaluación de Riesgos'!$A$6:$AJ$380,17,0)</f>
        <v>7</v>
      </c>
      <c r="F11" s="233">
        <f>VLOOKUP(LEFT($A11,5),'Evaluación de Riesgos'!$A$6:$AJ$380,34,0)</f>
        <v>7</v>
      </c>
      <c r="G11" s="234">
        <v>0.15</v>
      </c>
      <c r="H11" s="15"/>
      <c r="I11" s="216"/>
      <c r="J11" s="216"/>
      <c r="K11" s="216"/>
      <c r="L11" s="216"/>
      <c r="M11" s="216"/>
    </row>
    <row r="12" spans="1:15" ht="45" customHeight="1">
      <c r="A12" s="235" t="str">
        <f>'Evaluación de Riesgos'!H12</f>
        <v>CR-07. Labores de mantenimiento y de inventario improvisadas que generan gastos excesivos, accidentes y deficiencia en el servicio.</v>
      </c>
      <c r="B12" s="236" t="str">
        <f>VLOOKUP(LEFT($A12,5),'Evaluación de Riesgos'!$A$6:$AJ$380,36,0)</f>
        <v>Atención Inmediata</v>
      </c>
      <c r="C12" s="232">
        <f>VLOOKUP(LEFT($A12,5),'Evaluación de Riesgos'!$A$6:$AJ$380,15,0)</f>
        <v>9</v>
      </c>
      <c r="D12" s="233">
        <f>VLOOKUP(LEFT($A12,5),'Evaluación de Riesgos'!$A$6:$AJ$380,32,0)</f>
        <v>7</v>
      </c>
      <c r="E12" s="232">
        <f>VLOOKUP(LEFT($A12,5),'Evaluación de Riesgos'!$A$6:$AJ$380,17,0)</f>
        <v>8</v>
      </c>
      <c r="F12" s="233">
        <f>VLOOKUP(LEFT($A12,5),'Evaluación de Riesgos'!$A$6:$AJ$380,34,0)</f>
        <v>8</v>
      </c>
      <c r="G12" s="234">
        <v>0.15</v>
      </c>
      <c r="H12" s="15"/>
      <c r="I12" s="216"/>
      <c r="J12" s="216"/>
      <c r="K12" s="216"/>
      <c r="L12" s="216"/>
      <c r="M12" s="216"/>
    </row>
    <row r="13" spans="1:15" ht="45" customHeight="1">
      <c r="A13" s="235" t="str">
        <f>'Evaluación de Riesgos'!H13</f>
        <v>CR-08. Requisitos administrativos  incumplidos y falta de financiamiento para la apertura, seguimiento y creación de nuevas carreras y posgrados.</v>
      </c>
      <c r="B13" s="236" t="str">
        <f>VLOOKUP(LEFT($A13,5),'Evaluación de Riesgos'!$A$6:$AJ$380,36,0)</f>
        <v>Atención Inmediata</v>
      </c>
      <c r="C13" s="232">
        <f>VLOOKUP(LEFT($A13,5),'Evaluación de Riesgos'!$A$6:$AJ$380,15,0)</f>
        <v>8</v>
      </c>
      <c r="D13" s="233">
        <f>VLOOKUP(LEFT($A13,5),'Evaluación de Riesgos'!$A$6:$AJ$380,32,0)</f>
        <v>9</v>
      </c>
      <c r="E13" s="232">
        <f>VLOOKUP(LEFT($A13,5),'Evaluación de Riesgos'!$A$6:$AJ$380,17,0)</f>
        <v>4</v>
      </c>
      <c r="F13" s="233">
        <f>VLOOKUP(LEFT($A13,5),'Evaluación de Riesgos'!$A$6:$AJ$380,34,0)</f>
        <v>7</v>
      </c>
      <c r="G13" s="234">
        <v>0.15</v>
      </c>
      <c r="H13" s="15"/>
      <c r="I13" s="216"/>
      <c r="J13" s="216"/>
      <c r="K13" s="216"/>
      <c r="L13" s="216"/>
      <c r="M13" s="216"/>
    </row>
    <row r="14" spans="1:15" ht="45" customHeight="1">
      <c r="A14" s="235" t="str">
        <f>'Evaluación de Riesgos'!H14</f>
        <v xml:space="preserve">CR-09. </v>
      </c>
      <c r="B14" s="236" t="str">
        <f>VLOOKUP(LEFT($A14,5),'Evaluación de Riesgos'!$A$6:$AJ$380,36,0)</f>
        <v>Aun no se determina</v>
      </c>
      <c r="C14" s="232">
        <f>VLOOKUP(LEFT($A14,5),'Evaluación de Riesgos'!$A$6:$AJ$380,15,0)</f>
        <v>0</v>
      </c>
      <c r="D14" s="233">
        <f>VLOOKUP(LEFT($A14,5),'Evaluación de Riesgos'!$A$6:$AJ$380,32,0)</f>
        <v>0</v>
      </c>
      <c r="E14" s="232">
        <f>VLOOKUP(LEFT($A14,5),'Evaluación de Riesgos'!$A$6:$AJ$380,17,0)</f>
        <v>0</v>
      </c>
      <c r="F14" s="233">
        <f>VLOOKUP(LEFT($A14,5),'Evaluación de Riesgos'!$A$6:$AJ$380,34,0)</f>
        <v>0</v>
      </c>
      <c r="G14" s="234">
        <v>0.15</v>
      </c>
      <c r="H14" s="15"/>
      <c r="I14"/>
    </row>
    <row r="15" spans="1:15" ht="45" customHeight="1">
      <c r="A15" s="235" t="str">
        <f>'Evaluación de Riesgos'!H15</f>
        <v xml:space="preserve">CR-10. </v>
      </c>
      <c r="B15" s="236" t="str">
        <f>VLOOKUP(LEFT($A15,5),'Evaluación de Riesgos'!$A$6:$AJ$380,36,0)</f>
        <v>Aun no se determina</v>
      </c>
      <c r="C15" s="232">
        <f>VLOOKUP(LEFT($A15,5),'Evaluación de Riesgos'!$A$6:$AJ$380,15,0)</f>
        <v>0</v>
      </c>
      <c r="D15" s="233">
        <f>VLOOKUP(LEFT($A15,5),'Evaluación de Riesgos'!$A$6:$AJ$380,32,0)</f>
        <v>0</v>
      </c>
      <c r="E15" s="232">
        <f>VLOOKUP(LEFT($A15,5),'Evaluación de Riesgos'!$A$6:$AJ$380,17,0)</f>
        <v>0</v>
      </c>
      <c r="F15" s="233">
        <f>VLOOKUP(LEFT($A15,5),'Evaluación de Riesgos'!$A$6:$AJ$380,34,0)</f>
        <v>0</v>
      </c>
      <c r="G15" s="234">
        <v>0.15</v>
      </c>
      <c r="H15" s="15"/>
      <c r="I15"/>
    </row>
    <row r="16" spans="1:15" ht="45" customHeight="1">
      <c r="A16" s="235" t="str">
        <f>'Evaluación de Riesgos'!H16</f>
        <v xml:space="preserve">CR-11. </v>
      </c>
      <c r="B16" s="236" t="str">
        <f>VLOOKUP(LEFT($A16,5),'Evaluación de Riesgos'!$A$6:$AJ$380,36,0)</f>
        <v>Aun no se determina</v>
      </c>
      <c r="C16" s="232">
        <f>VLOOKUP(LEFT($A16,5),'Evaluación de Riesgos'!$A$6:$AJ$380,15,0)</f>
        <v>0</v>
      </c>
      <c r="D16" s="233">
        <f>VLOOKUP(LEFT($A16,5),'Evaluación de Riesgos'!$A$6:$AJ$380,32,0)</f>
        <v>0</v>
      </c>
      <c r="E16" s="232">
        <f>VLOOKUP(LEFT($A16,5),'Evaluación de Riesgos'!$A$6:$AJ$380,17,0)</f>
        <v>0</v>
      </c>
      <c r="F16" s="233">
        <f>VLOOKUP(LEFT($A16,5),'Evaluación de Riesgos'!$A$6:$AJ$380,34,0)</f>
        <v>0</v>
      </c>
      <c r="G16" s="234">
        <v>0.15</v>
      </c>
      <c r="H16" s="15"/>
      <c r="I16"/>
    </row>
    <row r="17" spans="1:9" ht="45" customHeight="1">
      <c r="A17" s="235" t="str">
        <f>'Evaluación de Riesgos'!H17</f>
        <v xml:space="preserve">CR-12. </v>
      </c>
      <c r="B17" s="236" t="str">
        <f>VLOOKUP(LEFT($A17,5),'Evaluación de Riesgos'!$A$6:$AJ$380,36,0)</f>
        <v>Aun no se determina</v>
      </c>
      <c r="C17" s="232">
        <f>VLOOKUP(LEFT($A17,5),'Evaluación de Riesgos'!$A$6:$AJ$380,15,0)</f>
        <v>0</v>
      </c>
      <c r="D17" s="233">
        <f>VLOOKUP(LEFT($A17,5),'Evaluación de Riesgos'!$A$6:$AJ$380,32,0)</f>
        <v>0</v>
      </c>
      <c r="E17" s="232">
        <f>VLOOKUP(LEFT($A17,5),'Evaluación de Riesgos'!$A$6:$AJ$380,17,0)</f>
        <v>0</v>
      </c>
      <c r="F17" s="233">
        <f>VLOOKUP(LEFT($A17,5),'Evaluación de Riesgos'!$A$6:$AJ$380,34,0)</f>
        <v>0</v>
      </c>
      <c r="G17" s="234">
        <v>0.15</v>
      </c>
      <c r="H17" s="15"/>
      <c r="I17"/>
    </row>
    <row r="18" spans="1:9" ht="45" customHeight="1">
      <c r="A18" s="235" t="str">
        <f>'Evaluación de Riesgos'!H18</f>
        <v xml:space="preserve">CR-13. </v>
      </c>
      <c r="B18" s="237" t="str">
        <f>VLOOKUP(LEFT($A18,5),'Evaluación de Riesgos'!$A$6:$AJ$380,36,0)</f>
        <v>Aun no se determina</v>
      </c>
      <c r="C18" s="232">
        <f>VLOOKUP(LEFT($A18,5),'Evaluación de Riesgos'!$A$6:$AJ$380,15,0)</f>
        <v>0</v>
      </c>
      <c r="D18" s="233">
        <f>VLOOKUP(LEFT($A18,5),'Evaluación de Riesgos'!$A$6:$AJ$380,32,0)</f>
        <v>0</v>
      </c>
      <c r="E18" s="232">
        <f>VLOOKUP(LEFT($A18,5),'Evaluación de Riesgos'!$A$6:$AJ$380,17,0)</f>
        <v>0</v>
      </c>
      <c r="F18" s="233">
        <f>VLOOKUP(LEFT($A18,5),'Evaluación de Riesgos'!$A$6:$AJ$380,34,0)</f>
        <v>0</v>
      </c>
      <c r="G18" s="234">
        <v>0.15</v>
      </c>
      <c r="H18" s="15"/>
      <c r="I18"/>
    </row>
    <row r="19" spans="1:9" ht="45" customHeight="1">
      <c r="A19" s="235" t="str">
        <f>'Evaluación de Riesgos'!H19</f>
        <v xml:space="preserve">CR-14. </v>
      </c>
      <c r="B19" s="237" t="str">
        <f>VLOOKUP(LEFT($A19,5),'Evaluación de Riesgos'!$A$6:$AJ$380,36,0)</f>
        <v>Aun no se determina</v>
      </c>
      <c r="C19" s="232">
        <f>VLOOKUP(LEFT($A19,5),'Evaluación de Riesgos'!$A$6:$AJ$380,15,0)</f>
        <v>0</v>
      </c>
      <c r="D19" s="233">
        <f>VLOOKUP(LEFT($A19,5),'Evaluación de Riesgos'!$A$6:$AJ$380,32,0)</f>
        <v>0</v>
      </c>
      <c r="E19" s="232">
        <f>VLOOKUP(LEFT($A19,5),'Evaluación de Riesgos'!$A$6:$AJ$380,17,0)</f>
        <v>0</v>
      </c>
      <c r="F19" s="233">
        <f>VLOOKUP(LEFT($A19,5),'Evaluación de Riesgos'!$A$6:$AJ$380,34,0)</f>
        <v>0</v>
      </c>
      <c r="G19" s="234">
        <v>0.15</v>
      </c>
      <c r="H19" s="15"/>
      <c r="I19"/>
    </row>
    <row r="20" spans="1:9" ht="45" customHeight="1">
      <c r="A20" s="235" t="str">
        <f>'Evaluación de Riesgos'!H20</f>
        <v xml:space="preserve">CR-15. </v>
      </c>
      <c r="B20" s="237" t="str">
        <f>VLOOKUP(LEFT($A20,5),'Evaluación de Riesgos'!$A$6:$AJ$380,36,0)</f>
        <v>Aun no se determina</v>
      </c>
      <c r="C20" s="232">
        <f>VLOOKUP(LEFT($A20,5),'Evaluación de Riesgos'!$A$6:$AJ$380,15,0)</f>
        <v>0</v>
      </c>
      <c r="D20" s="233">
        <f>VLOOKUP(LEFT($A20,5),'Evaluación de Riesgos'!$A$6:$AJ$380,32,0)</f>
        <v>0</v>
      </c>
      <c r="E20" s="232">
        <f>VLOOKUP(LEFT($A20,5),'Evaluación de Riesgos'!$A$6:$AJ$380,17,0)</f>
        <v>0</v>
      </c>
      <c r="F20" s="233">
        <f>VLOOKUP(LEFT($A20,5),'Evaluación de Riesgos'!$A$6:$AJ$380,34,0)</f>
        <v>0</v>
      </c>
      <c r="G20" s="234">
        <v>0.15</v>
      </c>
      <c r="H20" s="15"/>
      <c r="I20"/>
    </row>
    <row r="21" spans="1:9">
      <c r="G21" s="145"/>
      <c r="H21" s="15"/>
      <c r="I21"/>
    </row>
    <row r="22" spans="1:9">
      <c r="G22" s="145"/>
      <c r="H22" s="15"/>
      <c r="I22"/>
    </row>
    <row r="23" spans="1:9">
      <c r="G23" s="145"/>
      <c r="H23" s="15"/>
      <c r="I23"/>
    </row>
    <row r="24" spans="1:9">
      <c r="G24" s="145"/>
      <c r="H24" s="15"/>
      <c r="I24"/>
    </row>
    <row r="25" spans="1:9">
      <c r="G25" s="145"/>
      <c r="H25" s="15"/>
      <c r="I25"/>
    </row>
    <row r="26" spans="1:9">
      <c r="G26" s="145"/>
      <c r="H26" s="15"/>
      <c r="I26"/>
    </row>
    <row r="27" spans="1:9">
      <c r="G27" s="145"/>
      <c r="H27" s="15"/>
      <c r="I27"/>
    </row>
    <row r="28" spans="1:9">
      <c r="G28" s="145"/>
      <c r="H28" s="15"/>
      <c r="I28"/>
    </row>
    <row r="29" spans="1:9">
      <c r="G29" s="145"/>
      <c r="H29" s="15"/>
      <c r="I29"/>
    </row>
    <row r="30" spans="1:9">
      <c r="G30" s="145"/>
      <c r="H30" s="15"/>
      <c r="I30"/>
    </row>
    <row r="31" spans="1:9" ht="12.75" customHeight="1">
      <c r="B31" s="238"/>
      <c r="C31" s="238"/>
      <c r="D31" s="238"/>
      <c r="E31" s="239"/>
      <c r="F31" s="238"/>
      <c r="G31" s="145"/>
      <c r="H31" s="15"/>
      <c r="I31"/>
    </row>
    <row r="32" spans="1:9">
      <c r="G32" s="145"/>
      <c r="H32" s="15"/>
      <c r="I32"/>
    </row>
    <row r="33" spans="1:14">
      <c r="G33" s="145"/>
      <c r="H33" s="15"/>
      <c r="I33"/>
    </row>
    <row r="34" spans="1:14">
      <c r="G34" s="145"/>
      <c r="I34"/>
    </row>
    <row r="36" spans="1:14" ht="16.5" customHeight="1">
      <c r="B36" s="326" t="s">
        <v>504</v>
      </c>
      <c r="C36" s="326"/>
      <c r="D36" s="326"/>
      <c r="E36" s="174"/>
      <c r="F36" s="223"/>
      <c r="G36"/>
      <c r="H36" s="326" t="s">
        <v>503</v>
      </c>
      <c r="I36" s="326"/>
      <c r="J36" s="326"/>
      <c r="K36" s="173"/>
      <c r="L36" s="326" t="s">
        <v>505</v>
      </c>
      <c r="M36" s="326"/>
      <c r="N36" s="326"/>
    </row>
    <row r="37" spans="1:14" s="187" customFormat="1" ht="41.25" customHeight="1">
      <c r="A37" s="240"/>
      <c r="B37" s="405" t="str">
        <f>'Datos Generales'!$B$11</f>
        <v>JEFATURA DEL DEPARTAMENTO DE VINCULACIÓN</v>
      </c>
      <c r="C37" s="405"/>
      <c r="D37" s="405"/>
      <c r="E37" s="191"/>
      <c r="F37" s="241"/>
      <c r="H37" s="405" t="str">
        <f>'Datos Generales'!$B$14</f>
        <v>SUBDIRECCIÓN DE ADMINISTRACIÓN Y FINANZAS</v>
      </c>
      <c r="I37" s="405"/>
      <c r="J37" s="405"/>
      <c r="K37" s="189"/>
      <c r="L37" s="405" t="str">
        <f>'Datos Generales'!$B$17</f>
        <v>RECTOR</v>
      </c>
      <c r="M37" s="405"/>
      <c r="N37" s="405"/>
    </row>
    <row r="38" spans="1:14">
      <c r="A38" s="240"/>
      <c r="B38" s="15"/>
      <c r="C38" s="15"/>
      <c r="D38" s="15"/>
      <c r="E38" s="145"/>
      <c r="F38" s="223"/>
      <c r="G38"/>
      <c r="H38" s="15"/>
      <c r="I38" s="15"/>
      <c r="K38" s="15"/>
      <c r="L38" s="15"/>
      <c r="M38" s="15"/>
      <c r="N38" s="15"/>
    </row>
    <row r="39" spans="1:14" ht="30" customHeight="1">
      <c r="A39" s="240"/>
      <c r="B39" s="15"/>
      <c r="C39" s="15"/>
      <c r="D39" s="15"/>
      <c r="E39" s="145"/>
      <c r="F39" s="223"/>
      <c r="G39"/>
      <c r="H39" s="15"/>
      <c r="I39" s="15"/>
      <c r="K39" s="15"/>
      <c r="L39" s="15"/>
      <c r="M39" s="15"/>
      <c r="N39" s="15"/>
    </row>
    <row r="40" spans="1:14">
      <c r="A40" s="240"/>
      <c r="B40" s="15"/>
      <c r="C40" s="15"/>
      <c r="D40" s="15"/>
      <c r="E40" s="145"/>
      <c r="F40" s="223"/>
      <c r="G40"/>
      <c r="H40" s="15"/>
      <c r="I40" s="15"/>
      <c r="K40" s="15"/>
      <c r="L40" s="15"/>
      <c r="M40" s="15"/>
      <c r="N40" s="15"/>
    </row>
    <row r="41" spans="1:14" ht="24" customHeight="1">
      <c r="A41" s="404"/>
      <c r="B41" s="15"/>
      <c r="C41" s="15"/>
      <c r="D41" s="15"/>
      <c r="E41" s="145"/>
      <c r="F41" s="223"/>
      <c r="G41"/>
      <c r="H41" s="15"/>
      <c r="I41"/>
      <c r="J41" s="15"/>
      <c r="K41" s="15"/>
      <c r="L41" s="15"/>
      <c r="M41" s="15"/>
    </row>
    <row r="42" spans="1:14" s="187" customFormat="1" ht="33" customHeight="1">
      <c r="A42" s="404"/>
      <c r="B42" s="330" t="str">
        <f>UPPER('Datos Generales'!$B$10)</f>
        <v>KARLA MARLEN GARCÍA VILLELA</v>
      </c>
      <c r="C42" s="330"/>
      <c r="D42" s="330"/>
      <c r="E42" s="330"/>
      <c r="F42" s="406"/>
      <c r="G42" s="241"/>
      <c r="H42" s="330" t="str">
        <f>UPPER('Datos Generales'!$B$13)</f>
        <v>MARÍA EUGENIA SANDOVAL GONZALEZ</v>
      </c>
      <c r="I42" s="330"/>
      <c r="J42" s="330"/>
      <c r="K42" s="192"/>
      <c r="L42" s="330" t="str">
        <f>UPPER('Datos Generales'!$B$16)</f>
        <v>JUAN MANUEL MENDOZA GUERRERO</v>
      </c>
      <c r="M42" s="330"/>
      <c r="N42" s="330"/>
    </row>
    <row r="43" spans="1:14">
      <c r="A43" s="404"/>
      <c r="E43" s="145"/>
    </row>
    <row r="46" spans="1:14">
      <c r="L46" s="242"/>
    </row>
    <row r="53" spans="7:15" ht="66" customHeight="1">
      <c r="G53" s="239"/>
      <c r="H53" s="238"/>
      <c r="I53" s="238"/>
      <c r="J53" s="238"/>
      <c r="K53" s="238"/>
      <c r="L53" s="238"/>
      <c r="M53" s="238"/>
      <c r="N53" s="238"/>
      <c r="O53" s="238"/>
    </row>
  </sheetData>
  <autoFilter ref="A5:F20" xr:uid="{00000000-0009-0000-0000-000003000000}"/>
  <mergeCells count="12">
    <mergeCell ref="M2:N2"/>
    <mergeCell ref="A41:A43"/>
    <mergeCell ref="H36:J36"/>
    <mergeCell ref="H37:J37"/>
    <mergeCell ref="L36:N36"/>
    <mergeCell ref="L37:N37"/>
    <mergeCell ref="L42:N42"/>
    <mergeCell ref="B42:F42"/>
    <mergeCell ref="H42:J42"/>
    <mergeCell ref="A4:F4"/>
    <mergeCell ref="B36:D36"/>
    <mergeCell ref="B37:D37"/>
  </mergeCells>
  <conditionalFormatting sqref="B6:D20">
    <cfRule type="cellIs" dxfId="7" priority="1" operator="equal">
      <formula>"Atención Inmediata"</formula>
    </cfRule>
    <cfRule type="cellIs" dxfId="6" priority="2" operator="equal">
      <formula>"Atención Periódica"</formula>
    </cfRule>
    <cfRule type="cellIs" dxfId="5" priority="3" operator="equal">
      <formula>"Seguimiento"</formula>
    </cfRule>
    <cfRule type="cellIs" dxfId="4" priority="4" operator="equal">
      <formula>"Controlado"</formula>
    </cfRule>
  </conditionalFormatting>
  <pageMargins left="0.70866141732283472" right="0.70866141732283472" top="0.74803149606299213" bottom="0.74803149606299213" header="0.31496062992125984" footer="0.31496062992125984"/>
  <pageSetup paperSize="5" scale="77" fitToHeight="0" orientation="landscape" r:id="rId1"/>
  <headerFooter>
    <oddFooter>&amp;R&amp;F / &amp;A /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tabColor rgb="FFAA1738"/>
  </sheetPr>
  <dimension ref="A1:BT70"/>
  <sheetViews>
    <sheetView showGridLines="0" showRuler="0" zoomScale="80" zoomScaleNormal="80" zoomScaleSheetLayoutView="50" zoomScalePageLayoutView="62" workbookViewId="0">
      <pane xSplit="2" ySplit="4" topLeftCell="C5" activePane="bottomRight" state="frozenSplit"/>
      <selection pane="topRight" activeCell="C1" sqref="C1"/>
      <selection pane="bottomLeft" activeCell="A7" sqref="A7"/>
      <selection pane="bottomRight" activeCell="J5" sqref="J5"/>
    </sheetView>
  </sheetViews>
  <sheetFormatPr baseColWidth="10" defaultColWidth="11.42578125" defaultRowHeight="12.75"/>
  <cols>
    <col min="1" max="1" width="3.85546875" style="15" customWidth="1"/>
    <col min="2" max="2" width="36.5703125" style="15" customWidth="1"/>
    <col min="3" max="3" width="13.7109375" style="15" customWidth="1"/>
    <col min="4" max="4" width="1.85546875" style="15" customWidth="1"/>
    <col min="5" max="5" width="10.85546875" style="15" customWidth="1"/>
    <col min="6" max="6" width="50.28515625" style="15" customWidth="1"/>
    <col min="7" max="7" width="29.140625" style="15" customWidth="1"/>
    <col min="8" max="8" width="14.7109375" style="15" customWidth="1"/>
    <col min="9" max="9" width="1.7109375" style="15" customWidth="1"/>
    <col min="10" max="10" width="13.42578125" style="15" customWidth="1"/>
    <col min="11" max="11" width="10.85546875" customWidth="1"/>
    <col min="12" max="12" width="47.28515625" style="15" customWidth="1"/>
    <col min="13" max="13" width="40.5703125" style="15" customWidth="1"/>
    <col min="14" max="21" width="11.42578125" style="15" customWidth="1"/>
    <col min="22" max="22" width="19" style="15" customWidth="1"/>
    <col min="23" max="51" width="27.28515625" style="15" customWidth="1"/>
    <col min="52" max="52" width="14.85546875" style="15" customWidth="1"/>
    <col min="53" max="53" width="17.140625" style="15" customWidth="1"/>
    <col min="54" max="54" width="28.85546875" style="15" customWidth="1"/>
    <col min="55" max="63" width="10.28515625" style="15" customWidth="1"/>
    <col min="64" max="64" width="22.28515625" style="15" customWidth="1"/>
    <col min="65" max="65" width="31.7109375" style="15" customWidth="1"/>
    <col min="66" max="66" width="29.85546875" style="15" customWidth="1"/>
    <col min="67" max="67" width="31.140625" style="15" customWidth="1"/>
    <col min="68" max="68" width="27.28515625" style="15" customWidth="1"/>
    <col min="69" max="69" width="24.7109375" style="15" customWidth="1"/>
    <col min="70" max="108" width="11.42578125" style="15" customWidth="1"/>
    <col min="109" max="16384" width="11.42578125" style="15"/>
  </cols>
  <sheetData>
    <row r="1" spans="1:72" ht="26.25" customHeight="1" thickBot="1">
      <c r="A1" s="36" t="s">
        <v>517</v>
      </c>
      <c r="B1" s="40"/>
      <c r="C1" s="243"/>
      <c r="D1" s="243"/>
      <c r="E1" s="243"/>
      <c r="F1" s="243"/>
      <c r="G1" s="243"/>
      <c r="H1" s="243"/>
      <c r="I1" s="243"/>
      <c r="J1" s="243"/>
      <c r="K1" s="243"/>
      <c r="L1" s="243"/>
      <c r="M1" s="251" t="s">
        <v>560</v>
      </c>
      <c r="BL1" s="8"/>
      <c r="BM1" s="8"/>
      <c r="BN1" s="9"/>
      <c r="BO1" s="8"/>
      <c r="BP1" s="8"/>
      <c r="BQ1" s="8"/>
      <c r="BR1" s="3"/>
    </row>
    <row r="2" spans="1:72" ht="18.75" customHeight="1" thickTop="1" thickBot="1">
      <c r="A2" s="92" t="str">
        <f>UPPER('Datos Generales'!$B$4)</f>
        <v>UNIVERSIDAD TECNOLÓGICA DE ESCUINAPA</v>
      </c>
      <c r="C2" s="253"/>
      <c r="D2" s="253"/>
      <c r="E2" s="253"/>
      <c r="F2" s="253"/>
      <c r="G2" s="124"/>
      <c r="H2" s="124"/>
      <c r="I2" s="124"/>
      <c r="L2" s="124" t="str">
        <f>"Revisión:"&amp;'Datos Generales'!E10&amp;"        Fecha de Elaboración (contenido):"</f>
        <v>Revisión:        Fecha de Elaboración (contenido):</v>
      </c>
      <c r="M2" s="252">
        <f>'Datos Generales'!E11</f>
        <v>45642</v>
      </c>
      <c r="BL2" s="8"/>
      <c r="BM2" s="8"/>
      <c r="BN2" s="9"/>
      <c r="BO2" s="8"/>
      <c r="BP2" s="8"/>
      <c r="BQ2" s="8"/>
      <c r="BR2" s="3"/>
    </row>
    <row r="3" spans="1:72" ht="23.25" customHeight="1" thickBot="1">
      <c r="B3" s="91" t="s">
        <v>2</v>
      </c>
      <c r="C3" s="35" t="s">
        <v>1</v>
      </c>
      <c r="D3" s="29"/>
      <c r="E3" s="29"/>
      <c r="F3" s="407" t="s">
        <v>509</v>
      </c>
      <c r="G3" s="408"/>
      <c r="H3" s="408"/>
      <c r="I3" s="244"/>
      <c r="J3" s="410" t="s">
        <v>513</v>
      </c>
      <c r="K3" s="410"/>
      <c r="L3" s="410"/>
      <c r="M3" s="410"/>
      <c r="U3" s="3"/>
      <c r="V3" s="2"/>
      <c r="W3" s="1"/>
      <c r="X3" s="1"/>
      <c r="Y3" s="1"/>
      <c r="Z3" s="1"/>
      <c r="AA3" s="1"/>
      <c r="AB3" s="1"/>
      <c r="AC3" s="1"/>
      <c r="AD3" s="1"/>
      <c r="AE3" s="1"/>
      <c r="AF3" s="1"/>
      <c r="AG3" s="1"/>
      <c r="AH3" s="1"/>
      <c r="AI3" s="1"/>
      <c r="AJ3" s="1"/>
      <c r="AK3" s="1"/>
      <c r="AL3" s="1"/>
      <c r="AM3" s="1"/>
      <c r="AN3" s="1"/>
      <c r="AO3" s="1"/>
      <c r="AP3" s="1"/>
      <c r="AQ3" s="1"/>
      <c r="AR3" s="1"/>
      <c r="AS3" s="1"/>
      <c r="AT3" s="1"/>
      <c r="AU3" s="1"/>
      <c r="AV3" s="22"/>
      <c r="AW3" s="7"/>
      <c r="AX3" s="7"/>
      <c r="AY3" s="7"/>
      <c r="AZ3" s="7"/>
      <c r="BA3" s="14"/>
      <c r="BB3" s="14"/>
      <c r="BC3" s="1"/>
      <c r="BD3" s="2"/>
      <c r="BE3" s="2"/>
      <c r="BF3" s="2"/>
      <c r="BG3" s="7"/>
      <c r="BH3" s="19"/>
      <c r="BI3" s="7"/>
      <c r="BJ3" s="13"/>
      <c r="BK3" s="13"/>
      <c r="BL3" s="19"/>
      <c r="BM3" s="19"/>
      <c r="BN3" s="19"/>
      <c r="BO3" s="19"/>
      <c r="BP3" s="1"/>
      <c r="BR3" s="2"/>
      <c r="BT3" s="3"/>
    </row>
    <row r="4" spans="1:72" ht="49.5" customHeight="1">
      <c r="B4" s="34" t="s">
        <v>54</v>
      </c>
      <c r="C4" s="43" t="s">
        <v>43</v>
      </c>
      <c r="D4" s="30"/>
      <c r="E4" s="130" t="s">
        <v>127</v>
      </c>
      <c r="F4" s="128" t="s">
        <v>57</v>
      </c>
      <c r="G4" s="128" t="s">
        <v>56</v>
      </c>
      <c r="H4" s="131" t="s">
        <v>128</v>
      </c>
      <c r="I4" s="245"/>
      <c r="J4" s="89" t="s">
        <v>52</v>
      </c>
      <c r="K4" s="87" t="s">
        <v>58</v>
      </c>
      <c r="L4" s="87" t="s">
        <v>561</v>
      </c>
      <c r="M4" s="87" t="s">
        <v>508</v>
      </c>
      <c r="U4" s="3"/>
      <c r="V4" s="2"/>
      <c r="W4" s="1"/>
      <c r="X4" s="1"/>
      <c r="Y4" s="1"/>
      <c r="Z4" s="1"/>
      <c r="AA4" s="1"/>
      <c r="AB4" s="1"/>
      <c r="AC4" s="1"/>
      <c r="AD4" s="1"/>
      <c r="AE4" s="1"/>
      <c r="AF4" s="1"/>
      <c r="AG4" s="1"/>
      <c r="AH4" s="1"/>
      <c r="AI4" s="1"/>
      <c r="AJ4" s="1"/>
      <c r="AK4" s="1"/>
      <c r="AL4" s="1"/>
      <c r="AM4" s="1"/>
      <c r="AN4" s="1"/>
      <c r="AO4" s="1"/>
      <c r="AP4" s="1"/>
      <c r="AQ4" s="1"/>
      <c r="AR4" s="1"/>
      <c r="AS4" s="1"/>
      <c r="AT4" s="1"/>
      <c r="AU4" s="1"/>
      <c r="AV4" s="22"/>
      <c r="AW4" s="7"/>
      <c r="AX4" s="7"/>
      <c r="AY4" s="7"/>
      <c r="BN4" s="19"/>
      <c r="BO4" s="19"/>
      <c r="BP4" s="7"/>
      <c r="BQ4" s="19"/>
      <c r="BR4" s="2"/>
      <c r="BS4" s="3"/>
      <c r="BT4" s="3"/>
    </row>
    <row r="5" spans="1:72" ht="88.5" customHeight="1">
      <c r="A5" s="306">
        <v>1</v>
      </c>
      <c r="B5" s="305" t="s">
        <v>676</v>
      </c>
      <c r="C5" s="41" t="str">
        <f>IFERROR(VLOOKUP(LEFT(B5,5),'Evaluación de Riesgos'!$A$6:$AK$380,36,0),"")</f>
        <v>Seguimiento</v>
      </c>
      <c r="D5" s="42"/>
      <c r="E5" s="304" t="s">
        <v>677</v>
      </c>
      <c r="F5" s="129" t="s">
        <v>699</v>
      </c>
      <c r="G5" s="79" t="s">
        <v>696</v>
      </c>
      <c r="H5" s="132">
        <v>46022</v>
      </c>
      <c r="I5" s="246"/>
      <c r="J5" s="88" t="s">
        <v>500</v>
      </c>
      <c r="K5" s="213"/>
      <c r="L5" s="247"/>
      <c r="M5" s="247"/>
      <c r="U5" s="3"/>
      <c r="V5" s="2"/>
      <c r="W5" s="1"/>
      <c r="X5" s="1"/>
      <c r="Y5" s="1"/>
      <c r="Z5" s="1"/>
      <c r="AA5" s="1"/>
      <c r="AB5" s="1"/>
      <c r="AC5" s="1"/>
      <c r="AD5" s="1"/>
      <c r="AE5" s="1"/>
      <c r="AF5" s="1"/>
      <c r="AG5" s="1"/>
      <c r="AH5" s="1"/>
      <c r="AI5" s="1"/>
      <c r="AJ5" s="1"/>
      <c r="AK5" s="1"/>
      <c r="AL5" s="1"/>
      <c r="AM5" s="1"/>
      <c r="AN5" s="1"/>
      <c r="AO5" s="1"/>
      <c r="AP5" s="1"/>
      <c r="AQ5" s="1"/>
      <c r="AR5" s="1"/>
      <c r="AS5" s="1"/>
      <c r="AT5" s="1"/>
      <c r="AV5" s="2"/>
      <c r="AW5" s="7"/>
      <c r="AX5" s="7"/>
      <c r="AY5" s="7"/>
      <c r="BN5" s="19"/>
      <c r="BO5" s="19"/>
      <c r="BR5" s="2"/>
      <c r="BS5" s="3"/>
      <c r="BT5" s="3"/>
    </row>
    <row r="6" spans="1:72" ht="88.5" customHeight="1">
      <c r="A6" s="306">
        <v>2</v>
      </c>
      <c r="B6" s="305" t="s">
        <v>678</v>
      </c>
      <c r="C6" s="41" t="str">
        <f>IFERROR(VLOOKUP(LEFT(B6,5),'Evaluación de Riesgos'!$A$6:$AK$380,36,0),"")</f>
        <v>Seguimiento</v>
      </c>
      <c r="D6" s="42"/>
      <c r="E6" s="304" t="s">
        <v>679</v>
      </c>
      <c r="F6" s="129" t="s">
        <v>700</v>
      </c>
      <c r="G6" s="79" t="s">
        <v>697</v>
      </c>
      <c r="H6" s="132">
        <v>46022</v>
      </c>
      <c r="I6" s="246"/>
      <c r="J6" s="88" t="s">
        <v>500</v>
      </c>
      <c r="K6" s="213"/>
      <c r="L6" s="247"/>
      <c r="M6" s="247"/>
      <c r="U6" s="3"/>
      <c r="V6" s="2"/>
      <c r="W6" s="1"/>
      <c r="X6" s="1"/>
      <c r="Y6" s="1"/>
      <c r="Z6" s="1"/>
      <c r="AA6" s="1"/>
      <c r="AB6" s="1"/>
      <c r="AC6" s="1"/>
      <c r="AD6" s="1"/>
      <c r="AE6" s="1"/>
      <c r="AF6" s="1"/>
      <c r="AG6" s="1"/>
      <c r="AH6" s="1"/>
      <c r="AI6" s="1"/>
      <c r="AJ6" s="1"/>
      <c r="AK6" s="1"/>
      <c r="AL6" s="1"/>
      <c r="AM6" s="1"/>
      <c r="AN6" s="1"/>
      <c r="AO6" s="1"/>
      <c r="AP6" s="1"/>
      <c r="AQ6" s="1"/>
      <c r="AR6" s="1"/>
      <c r="AS6" s="1"/>
      <c r="AT6" s="1"/>
      <c r="AV6" s="2"/>
      <c r="AW6" s="7"/>
      <c r="AX6" s="7"/>
      <c r="AY6" s="7"/>
      <c r="BN6" s="19"/>
      <c r="BO6" s="19"/>
      <c r="BR6" s="2"/>
      <c r="BS6" s="3"/>
      <c r="BT6" s="3"/>
    </row>
    <row r="7" spans="1:72" ht="88.5" customHeight="1">
      <c r="A7" s="306">
        <v>3</v>
      </c>
      <c r="B7" s="305" t="s">
        <v>680</v>
      </c>
      <c r="C7" s="41" t="str">
        <f>IFERROR(VLOOKUP(LEFT(B7,5),'Evaluación de Riesgos'!$A$6:$AK$380,36,0),"")</f>
        <v>Atención Inmediata</v>
      </c>
      <c r="D7" s="42"/>
      <c r="E7" s="304" t="s">
        <v>679</v>
      </c>
      <c r="F7" s="129" t="s">
        <v>701</v>
      </c>
      <c r="G7" s="79" t="s">
        <v>697</v>
      </c>
      <c r="H7" s="132">
        <v>46022</v>
      </c>
      <c r="I7" s="246"/>
      <c r="J7" s="88" t="s">
        <v>500</v>
      </c>
      <c r="K7" s="213"/>
      <c r="L7" s="247"/>
      <c r="M7" s="247"/>
      <c r="U7" s="3"/>
      <c r="V7" s="2"/>
      <c r="W7" s="1"/>
      <c r="X7" s="1"/>
      <c r="Y7" s="1"/>
      <c r="Z7" s="1"/>
      <c r="AA7" s="1"/>
      <c r="AB7" s="1"/>
      <c r="AC7" s="1"/>
      <c r="AD7" s="1"/>
      <c r="AE7" s="1"/>
      <c r="AF7" s="1"/>
      <c r="AG7" s="1"/>
      <c r="AH7" s="1"/>
      <c r="AI7" s="1"/>
      <c r="AJ7" s="1"/>
      <c r="AK7" s="1"/>
      <c r="AL7" s="1"/>
      <c r="AM7" s="1"/>
      <c r="AN7" s="1"/>
      <c r="AO7" s="1"/>
      <c r="AP7" s="1"/>
      <c r="AQ7" s="1"/>
      <c r="AR7" s="1"/>
      <c r="AS7" s="1"/>
      <c r="AT7" s="1"/>
      <c r="AV7" s="2"/>
      <c r="AW7" s="7"/>
      <c r="AX7" s="7"/>
      <c r="AY7" s="7"/>
      <c r="BN7" s="19"/>
      <c r="BO7" s="19"/>
      <c r="BR7" s="2"/>
      <c r="BS7" s="3"/>
      <c r="BT7" s="3"/>
    </row>
    <row r="8" spans="1:72" ht="75.75" customHeight="1">
      <c r="A8" s="306">
        <v>4</v>
      </c>
      <c r="B8" s="78" t="s">
        <v>681</v>
      </c>
      <c r="C8" s="41" t="str">
        <f>IFERROR(VLOOKUP(LEFT(B8,5),'Evaluación de Riesgos'!$A$6:$AK$380,36,0),"")</f>
        <v>Atención Inmediata</v>
      </c>
      <c r="D8" s="42"/>
      <c r="E8" s="303" t="s">
        <v>679</v>
      </c>
      <c r="F8" s="129" t="s">
        <v>702</v>
      </c>
      <c r="G8" s="79" t="s">
        <v>696</v>
      </c>
      <c r="H8" s="132">
        <v>46022</v>
      </c>
      <c r="I8" s="246"/>
      <c r="J8" s="88" t="s">
        <v>500</v>
      </c>
      <c r="K8" s="213"/>
      <c r="L8" s="247"/>
      <c r="M8" s="247"/>
      <c r="U8" s="3"/>
      <c r="V8" s="2"/>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
      <c r="AW8" s="14"/>
      <c r="AX8" s="14"/>
      <c r="AY8" s="14"/>
      <c r="BN8" s="19"/>
      <c r="BO8" s="19"/>
      <c r="BR8" s="2"/>
      <c r="BS8" s="3"/>
      <c r="BT8" s="3"/>
    </row>
    <row r="9" spans="1:72" ht="69" customHeight="1">
      <c r="A9" s="306">
        <v>5</v>
      </c>
      <c r="B9" s="78" t="s">
        <v>682</v>
      </c>
      <c r="C9" s="41" t="str">
        <f>IFERROR(VLOOKUP(LEFT(B9,5),'Evaluación de Riesgos'!$A$6:$AK$380,36,0),"")</f>
        <v>Atención Periódica</v>
      </c>
      <c r="D9" s="42"/>
      <c r="E9" s="249" t="s">
        <v>677</v>
      </c>
      <c r="F9" s="129" t="s">
        <v>703</v>
      </c>
      <c r="G9" s="79" t="s">
        <v>698</v>
      </c>
      <c r="H9" s="132">
        <v>46022</v>
      </c>
      <c r="I9" s="246"/>
      <c r="J9" s="88" t="s">
        <v>500</v>
      </c>
      <c r="K9" s="213"/>
      <c r="L9" s="247"/>
      <c r="M9" s="247"/>
      <c r="U9" s="3"/>
      <c r="V9" s="2"/>
      <c r="W9" s="3"/>
      <c r="X9" s="3"/>
      <c r="Y9" s="3"/>
      <c r="Z9" s="3"/>
      <c r="AA9" s="3"/>
      <c r="AB9" s="3"/>
      <c r="AC9" s="3"/>
      <c r="AD9" s="3"/>
      <c r="AE9" s="3"/>
      <c r="AF9" s="3"/>
      <c r="AG9" s="3"/>
      <c r="AH9" s="3"/>
      <c r="AI9" s="3"/>
      <c r="AJ9" s="3"/>
      <c r="AK9" s="3"/>
      <c r="AL9" s="3"/>
      <c r="AM9" s="3"/>
      <c r="AN9" s="3"/>
      <c r="AO9" s="3"/>
      <c r="AP9" s="3"/>
      <c r="AQ9" s="3"/>
      <c r="AR9" s="3"/>
      <c r="AS9" s="3"/>
      <c r="AT9" s="3"/>
      <c r="AU9" s="24"/>
      <c r="AV9" s="2"/>
      <c r="AW9" s="3"/>
      <c r="AX9" s="3"/>
      <c r="AY9" s="3"/>
      <c r="BN9" s="19"/>
      <c r="BO9" s="2"/>
      <c r="BP9" s="2"/>
      <c r="BS9" s="3"/>
      <c r="BT9" s="3"/>
    </row>
    <row r="10" spans="1:72" ht="153.75" customHeight="1">
      <c r="A10" s="306">
        <v>6</v>
      </c>
      <c r="B10" s="78" t="s">
        <v>683</v>
      </c>
      <c r="C10" s="41" t="str">
        <f>IFERROR(VLOOKUP(LEFT(B10,5),'Evaluación de Riesgos'!$A$6:$AK$380,36,0),"")</f>
        <v>Seguimiento</v>
      </c>
      <c r="D10" s="42"/>
      <c r="E10" s="249" t="s">
        <v>677</v>
      </c>
      <c r="F10" s="129" t="s">
        <v>704</v>
      </c>
      <c r="G10" s="79" t="s">
        <v>698</v>
      </c>
      <c r="H10" s="132">
        <v>46022</v>
      </c>
      <c r="I10" s="246"/>
      <c r="J10" s="88" t="s">
        <v>500</v>
      </c>
      <c r="K10" s="213"/>
      <c r="L10" s="247"/>
      <c r="M10" s="247"/>
      <c r="U10" s="3"/>
      <c r="V10" s="2"/>
      <c r="W10" s="3"/>
      <c r="X10" s="3"/>
      <c r="Y10" s="3"/>
      <c r="Z10" s="3"/>
      <c r="AA10" s="3"/>
      <c r="AB10" s="3"/>
      <c r="AC10" s="3"/>
      <c r="AD10" s="3"/>
      <c r="AE10" s="3"/>
      <c r="AF10" s="3"/>
      <c r="AG10" s="3"/>
      <c r="AH10" s="3"/>
      <c r="AI10" s="3"/>
      <c r="AJ10" s="3"/>
      <c r="AK10" s="3"/>
      <c r="AL10" s="3"/>
      <c r="AM10" s="3"/>
      <c r="AN10" s="3"/>
      <c r="AO10" s="3"/>
      <c r="AP10" s="3"/>
      <c r="AQ10" s="3"/>
      <c r="AR10" s="3"/>
      <c r="AS10" s="3"/>
      <c r="AT10" s="3"/>
      <c r="AU10" s="24"/>
      <c r="AV10" s="2"/>
      <c r="AW10" s="3"/>
      <c r="AX10" s="3"/>
      <c r="AY10" s="3"/>
      <c r="BN10" s="19"/>
      <c r="BO10" s="2"/>
      <c r="BP10" s="2"/>
      <c r="BQ10" s="2"/>
      <c r="BR10" s="2"/>
      <c r="BS10" s="3"/>
      <c r="BT10" s="3"/>
    </row>
    <row r="11" spans="1:72" ht="91.5" customHeight="1">
      <c r="A11" s="306">
        <v>7</v>
      </c>
      <c r="B11" s="78" t="s">
        <v>684</v>
      </c>
      <c r="C11" s="41" t="str">
        <f>IFERROR(VLOOKUP(LEFT(B11,5),'Evaluación de Riesgos'!$A$6:$AK$380,36,0),"")</f>
        <v>Atención Inmediata</v>
      </c>
      <c r="D11" s="42"/>
      <c r="E11" s="249" t="s">
        <v>677</v>
      </c>
      <c r="F11" s="129" t="s">
        <v>705</v>
      </c>
      <c r="G11" s="79" t="s">
        <v>697</v>
      </c>
      <c r="H11" s="132">
        <v>46022</v>
      </c>
      <c r="I11" s="246"/>
      <c r="J11" s="88" t="s">
        <v>500</v>
      </c>
      <c r="K11" s="213"/>
      <c r="L11" s="247"/>
      <c r="M11" s="247"/>
      <c r="U11" s="3"/>
      <c r="V11" s="2"/>
      <c r="W11" s="3"/>
      <c r="X11" s="3"/>
      <c r="Y11" s="3"/>
      <c r="Z11" s="3"/>
      <c r="AA11" s="3"/>
      <c r="AB11" s="3"/>
      <c r="AC11" s="3"/>
      <c r="AD11" s="3"/>
      <c r="AE11" s="3"/>
      <c r="AF11" s="3"/>
      <c r="AG11" s="3"/>
      <c r="AH11" s="3"/>
      <c r="AI11" s="3"/>
      <c r="AJ11" s="3"/>
      <c r="AK11" s="3"/>
      <c r="AL11" s="3"/>
      <c r="AM11" s="3"/>
      <c r="AN11" s="3"/>
      <c r="AO11" s="3"/>
      <c r="AP11" s="3"/>
      <c r="AQ11" s="3"/>
      <c r="AR11" s="3"/>
      <c r="AS11" s="3"/>
      <c r="AT11" s="3"/>
      <c r="AU11" s="24"/>
      <c r="AV11" s="2"/>
      <c r="AW11" s="3"/>
      <c r="AX11" s="3"/>
      <c r="AY11" s="3"/>
      <c r="BN11" s="2"/>
      <c r="BO11" s="2"/>
      <c r="BP11" s="2"/>
      <c r="BQ11" s="2"/>
      <c r="BR11" s="2"/>
      <c r="BS11" s="3"/>
      <c r="BT11" s="3"/>
    </row>
    <row r="12" spans="1:72" ht="105" customHeight="1">
      <c r="A12" s="306">
        <v>8</v>
      </c>
      <c r="B12" s="78" t="s">
        <v>685</v>
      </c>
      <c r="C12" s="41" t="str">
        <f>IFERROR(VLOOKUP(LEFT(B12,5),'Evaluación de Riesgos'!$A$6:$AK$380,36,0),"")</f>
        <v>Atención Inmediata</v>
      </c>
      <c r="D12" s="42"/>
      <c r="E12" s="249" t="s">
        <v>679</v>
      </c>
      <c r="F12" s="129" t="s">
        <v>706</v>
      </c>
      <c r="G12" s="79" t="s">
        <v>696</v>
      </c>
      <c r="H12" s="132">
        <v>46022</v>
      </c>
      <c r="I12" s="246"/>
      <c r="J12" s="88" t="s">
        <v>500</v>
      </c>
      <c r="K12" s="213"/>
      <c r="L12" s="247"/>
      <c r="M12" s="247"/>
      <c r="U12" s="3"/>
      <c r="V12" s="7"/>
      <c r="W12" s="2"/>
      <c r="X12" s="2"/>
      <c r="Y12" s="7"/>
      <c r="Z12" s="19"/>
      <c r="AA12" s="7"/>
      <c r="AB12" s="13"/>
      <c r="AC12" s="7"/>
      <c r="AD12" s="19"/>
      <c r="AE12" s="19"/>
      <c r="AF12" s="3"/>
      <c r="AG12" s="3"/>
      <c r="AH12" s="3"/>
      <c r="AI12" s="3"/>
      <c r="AJ12" s="3"/>
      <c r="AK12" s="3"/>
      <c r="AL12" s="3"/>
      <c r="AM12" s="3"/>
      <c r="AN12" s="3"/>
      <c r="AO12" s="3"/>
      <c r="AP12" s="3"/>
      <c r="AQ12" s="3"/>
      <c r="AR12" s="3"/>
      <c r="AS12" s="3"/>
      <c r="AT12" s="3"/>
      <c r="AU12" s="24"/>
      <c r="AV12" s="2"/>
      <c r="AW12" s="3"/>
      <c r="AX12" s="3"/>
      <c r="AY12" s="3"/>
      <c r="BN12" s="3"/>
      <c r="BO12" s="3"/>
      <c r="BP12" s="25"/>
      <c r="BQ12" s="3"/>
      <c r="BR12" s="3"/>
      <c r="BS12" s="3"/>
      <c r="BT12" s="3"/>
    </row>
    <row r="13" spans="1:72" ht="69" customHeight="1">
      <c r="A13" s="306">
        <v>9</v>
      </c>
      <c r="B13" s="78"/>
      <c r="C13" s="41" t="str">
        <f>IFERROR(VLOOKUP(LEFT(B13,5),'Evaluación de Riesgos'!$A$6:$AK$380,36,0),"")</f>
        <v/>
      </c>
      <c r="D13" s="42"/>
      <c r="E13" s="249"/>
      <c r="F13" s="129"/>
      <c r="G13" s="79"/>
      <c r="H13" s="132"/>
      <c r="I13" s="246"/>
      <c r="J13" s="88"/>
      <c r="K13" s="213"/>
      <c r="L13" s="247"/>
      <c r="M13" s="247"/>
      <c r="U13" s="3"/>
      <c r="AE13" s="19"/>
      <c r="AF13" s="3"/>
      <c r="AG13" s="3"/>
      <c r="AH13" s="3"/>
      <c r="AI13" s="3"/>
      <c r="AJ13" s="3"/>
      <c r="AK13" s="3"/>
      <c r="AL13" s="3"/>
      <c r="AM13" s="3"/>
      <c r="AN13" s="3"/>
      <c r="AO13" s="3"/>
      <c r="AP13" s="3"/>
      <c r="AQ13" s="3"/>
      <c r="AR13" s="3"/>
      <c r="AS13" s="3"/>
      <c r="AT13" s="3"/>
      <c r="AU13" s="3"/>
      <c r="AV13" s="2"/>
      <c r="AW13" s="3"/>
      <c r="AX13" s="3"/>
      <c r="AY13" s="3"/>
      <c r="BN13" s="3"/>
      <c r="BO13" s="3"/>
      <c r="BP13" s="26"/>
      <c r="BQ13" s="3"/>
      <c r="BR13" s="3"/>
      <c r="BS13" s="3"/>
      <c r="BT13" s="3"/>
    </row>
    <row r="14" spans="1:72" ht="69" customHeight="1">
      <c r="A14" s="306">
        <v>10</v>
      </c>
      <c r="B14" s="78"/>
      <c r="C14" s="41" t="str">
        <f>IFERROR(VLOOKUP(LEFT(B14,5),'Evaluación de Riesgos'!$A$6:$AK$380,36,0),"")</f>
        <v/>
      </c>
      <c r="D14" s="42"/>
      <c r="E14" s="249"/>
      <c r="F14" s="129"/>
      <c r="G14" s="79"/>
      <c r="H14" s="132"/>
      <c r="I14" s="246"/>
      <c r="J14" s="88"/>
      <c r="K14" s="213"/>
      <c r="L14" s="247"/>
      <c r="M14" s="247"/>
      <c r="U14" s="3"/>
      <c r="AE14" s="19"/>
      <c r="AF14" s="3"/>
      <c r="AG14" s="3"/>
      <c r="AH14" s="3"/>
      <c r="AI14" s="3"/>
      <c r="AJ14" s="3"/>
      <c r="AK14" s="3"/>
      <c r="AL14" s="3"/>
      <c r="AM14" s="3"/>
      <c r="AN14" s="3"/>
      <c r="AO14" s="3"/>
      <c r="AP14" s="3"/>
      <c r="AQ14" s="3"/>
      <c r="AR14" s="3"/>
      <c r="AS14" s="3"/>
      <c r="AT14" s="3"/>
      <c r="AU14" s="3"/>
      <c r="AV14" s="3"/>
      <c r="AW14" s="3"/>
      <c r="AX14" s="3"/>
      <c r="AY14" s="3"/>
      <c r="AZ14" s="3"/>
      <c r="BA14" s="6"/>
      <c r="BB14" s="7"/>
      <c r="BC14" s="1"/>
      <c r="BD14" s="3"/>
      <c r="BE14" s="3"/>
      <c r="BF14" s="3"/>
      <c r="BG14" s="2"/>
      <c r="BH14" s="5"/>
      <c r="BI14" s="4"/>
      <c r="BJ14" s="2"/>
      <c r="BK14" s="2"/>
      <c r="BL14" s="2"/>
      <c r="BM14" s="2"/>
      <c r="BN14" s="2"/>
      <c r="BO14" s="2"/>
      <c r="BP14" s="26"/>
      <c r="BQ14" s="2"/>
      <c r="BR14" s="2"/>
      <c r="BS14" s="2"/>
      <c r="BT14" s="2"/>
    </row>
    <row r="15" spans="1:72" ht="69" customHeight="1">
      <c r="A15" s="306">
        <v>11</v>
      </c>
      <c r="B15" s="78"/>
      <c r="C15" s="41" t="str">
        <f>IFERROR(VLOOKUP(LEFT(B15,5),'Evaluación de Riesgos'!$A$6:$AK$380,36,0),"")</f>
        <v/>
      </c>
      <c r="D15" s="42"/>
      <c r="E15" s="249"/>
      <c r="F15" s="129"/>
      <c r="G15" s="79"/>
      <c r="H15" s="132"/>
      <c r="I15" s="246"/>
      <c r="J15" s="88"/>
      <c r="K15" s="213"/>
      <c r="L15" s="247"/>
      <c r="M15" s="247"/>
      <c r="U15" s="3"/>
      <c r="AE15" s="19"/>
      <c r="AF15" s="3"/>
      <c r="AG15" s="3"/>
      <c r="AH15" s="3"/>
      <c r="AI15" s="3"/>
      <c r="AJ15" s="3"/>
      <c r="AK15" s="3"/>
      <c r="AL15" s="3"/>
      <c r="AM15" s="3"/>
      <c r="AN15" s="3"/>
      <c r="AO15" s="3"/>
      <c r="AP15" s="3"/>
      <c r="AQ15" s="3"/>
      <c r="AR15" s="3"/>
      <c r="AS15" s="3"/>
      <c r="AT15" s="3"/>
      <c r="AU15" s="3"/>
      <c r="AV15" s="3"/>
      <c r="AW15" s="21"/>
      <c r="AX15" s="21"/>
      <c r="AY15" s="21"/>
      <c r="AZ15" s="3"/>
      <c r="BA15" s="20"/>
      <c r="BB15" s="20"/>
      <c r="BC15" s="1"/>
      <c r="BD15" s="3"/>
      <c r="BE15" s="3"/>
      <c r="BF15" s="3"/>
      <c r="BG15" s="2"/>
      <c r="BH15" s="2"/>
      <c r="BI15" s="4"/>
      <c r="BJ15" s="2"/>
      <c r="BK15" s="2"/>
      <c r="BL15" s="2"/>
      <c r="BM15" s="2"/>
      <c r="BN15" s="2"/>
      <c r="BO15" s="2"/>
      <c r="BP15" s="26"/>
      <c r="BQ15" s="2"/>
      <c r="BR15" s="2"/>
      <c r="BS15" s="2"/>
      <c r="BT15" s="2"/>
    </row>
    <row r="16" spans="1:72" ht="69" customHeight="1">
      <c r="A16" s="306">
        <v>12</v>
      </c>
      <c r="B16" s="78"/>
      <c r="C16" s="41" t="str">
        <f>IFERROR(VLOOKUP(LEFT(B16,5),'Evaluación de Riesgos'!$A$6:$AK$380,36,0),"")</f>
        <v/>
      </c>
      <c r="D16" s="42"/>
      <c r="E16" s="249"/>
      <c r="F16" s="129"/>
      <c r="G16" s="79"/>
      <c r="H16" s="132"/>
      <c r="I16" s="246"/>
      <c r="J16" s="88"/>
      <c r="K16" s="213"/>
      <c r="L16" s="247"/>
      <c r="M16" s="247"/>
      <c r="U16" s="3"/>
      <c r="AE16" s="19"/>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I16" s="4"/>
      <c r="BP16" s="26"/>
      <c r="BS16" s="2"/>
      <c r="BT16" s="2"/>
    </row>
    <row r="17" spans="1:72" ht="69" customHeight="1">
      <c r="A17" s="306">
        <v>13</v>
      </c>
      <c r="B17" s="78"/>
      <c r="C17" s="41" t="str">
        <f>IFERROR(VLOOKUP(LEFT(B17,5),'Evaluación de Riesgos'!$A$6:$AK$380,36,0),"")</f>
        <v/>
      </c>
      <c r="D17" s="42"/>
      <c r="E17" s="249"/>
      <c r="F17" s="129"/>
      <c r="G17" s="79"/>
      <c r="H17" s="132"/>
      <c r="I17" s="246"/>
      <c r="J17" s="88"/>
      <c r="K17" s="213"/>
      <c r="L17" s="247"/>
      <c r="M17" s="247"/>
      <c r="U17" s="3"/>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I17" s="4"/>
      <c r="BP17" s="26"/>
      <c r="BS17" s="2"/>
      <c r="BT17" s="2"/>
    </row>
    <row r="18" spans="1:72" ht="69" customHeight="1">
      <c r="A18" s="306">
        <v>14</v>
      </c>
      <c r="B18" s="78"/>
      <c r="C18" s="41" t="str">
        <f>IFERROR(VLOOKUP(LEFT(B18,5),'Evaluación de Riesgos'!$A$6:$AK$380,36,0),"")</f>
        <v/>
      </c>
      <c r="D18" s="42"/>
      <c r="E18" s="249"/>
      <c r="F18" s="129"/>
      <c r="G18" s="79"/>
      <c r="H18" s="132"/>
      <c r="I18" s="246"/>
      <c r="J18" s="88"/>
      <c r="K18" s="213"/>
      <c r="L18" s="247"/>
      <c r="M18" s="247"/>
      <c r="U18" s="3"/>
      <c r="AE18" s="2"/>
      <c r="BG18" s="5"/>
      <c r="BH18" s="5"/>
      <c r="BI18" s="4"/>
      <c r="BJ18" s="5"/>
      <c r="BK18" s="5"/>
      <c r="BL18" s="5"/>
      <c r="BM18" s="4"/>
      <c r="BN18" s="5"/>
      <c r="BO18" s="5"/>
      <c r="BP18" s="5"/>
      <c r="BQ18" s="5"/>
      <c r="BR18" s="5"/>
    </row>
    <row r="19" spans="1:72" ht="69" customHeight="1">
      <c r="A19" s="306">
        <v>15</v>
      </c>
      <c r="B19" s="78"/>
      <c r="C19" s="41" t="str">
        <f>IFERROR(VLOOKUP(LEFT(B19,5),'Evaluación de Riesgos'!$A$6:$AK$380,36,0),"")</f>
        <v/>
      </c>
      <c r="D19" s="42"/>
      <c r="E19" s="249"/>
      <c r="F19" s="129"/>
      <c r="G19" s="79"/>
      <c r="H19" s="132"/>
      <c r="I19" s="246"/>
      <c r="J19" s="88"/>
      <c r="K19" s="213"/>
      <c r="L19" s="247"/>
      <c r="M19" s="247"/>
      <c r="V19" s="3"/>
      <c r="W19" s="2"/>
      <c r="X19" s="2"/>
      <c r="Y19" s="3"/>
      <c r="AB19" s="3"/>
      <c r="AC19" s="3"/>
      <c r="AD19" s="27"/>
      <c r="AE19" s="2"/>
      <c r="BI19" s="4"/>
      <c r="BM19" s="4"/>
    </row>
    <row r="20" spans="1:72" s="5" customFormat="1" ht="69" customHeight="1">
      <c r="A20" s="306">
        <v>16</v>
      </c>
      <c r="B20" s="78"/>
      <c r="C20" s="41" t="str">
        <f>IFERROR(VLOOKUP(LEFT(B20,5),'Evaluación de Riesgos'!$A$6:$AK$380,36,0),"")</f>
        <v/>
      </c>
      <c r="D20" s="42"/>
      <c r="E20" s="249"/>
      <c r="F20" s="129"/>
      <c r="G20" s="79"/>
      <c r="H20" s="132"/>
      <c r="I20" s="246"/>
      <c r="J20" s="88"/>
      <c r="K20" s="213"/>
      <c r="L20" s="247"/>
      <c r="M20" s="247"/>
      <c r="BI20" s="4"/>
      <c r="BM20" s="4"/>
    </row>
    <row r="21" spans="1:72" s="5" customFormat="1" ht="69" customHeight="1">
      <c r="A21" s="306">
        <v>17</v>
      </c>
      <c r="B21" s="78"/>
      <c r="C21" s="41" t="str">
        <f>IFERROR(VLOOKUP(LEFT(B21,5),'Evaluación de Riesgos'!$A$6:$AK$380,36,0),"")</f>
        <v/>
      </c>
      <c r="D21" s="42"/>
      <c r="E21" s="249"/>
      <c r="F21" s="129"/>
      <c r="G21" s="79"/>
      <c r="H21" s="132"/>
      <c r="I21" s="246"/>
      <c r="J21" s="88"/>
      <c r="K21" s="213"/>
      <c r="L21" s="247"/>
      <c r="M21" s="247"/>
      <c r="BM21" s="4"/>
    </row>
    <row r="22" spans="1:72" s="5" customFormat="1" ht="69" customHeight="1">
      <c r="A22" s="306">
        <v>18</v>
      </c>
      <c r="B22" s="78"/>
      <c r="C22" s="41" t="str">
        <f>IFERROR(VLOOKUP(LEFT(B22,5),'Evaluación de Riesgos'!$A$6:$AK$380,36,0),"")</f>
        <v/>
      </c>
      <c r="D22" s="42"/>
      <c r="E22" s="249"/>
      <c r="F22" s="129"/>
      <c r="G22" s="79"/>
      <c r="H22" s="132"/>
      <c r="I22" s="246"/>
      <c r="J22" s="88"/>
      <c r="K22" s="213"/>
      <c r="L22" s="247"/>
      <c r="M22" s="247"/>
      <c r="BM22" s="4"/>
    </row>
    <row r="23" spans="1:72" ht="69" customHeight="1">
      <c r="A23" s="306">
        <v>19</v>
      </c>
      <c r="B23" s="78"/>
      <c r="C23" s="41" t="str">
        <f>IFERROR(VLOOKUP(LEFT(B23,5),'Evaluación de Riesgos'!$A$6:$AK$380,36,0),"")</f>
        <v/>
      </c>
      <c r="D23" s="42"/>
      <c r="E23" s="249"/>
      <c r="F23" s="129"/>
      <c r="G23" s="79"/>
      <c r="H23" s="132"/>
      <c r="I23" s="246"/>
      <c r="J23" s="88"/>
      <c r="K23" s="213"/>
      <c r="L23" s="247"/>
      <c r="M23" s="247"/>
    </row>
    <row r="24" spans="1:72" ht="69" customHeight="1">
      <c r="A24" s="306">
        <v>20</v>
      </c>
      <c r="B24" s="78"/>
      <c r="C24" s="41" t="str">
        <f>IFERROR(VLOOKUP(LEFT(B24,5),'Evaluación de Riesgos'!$A$6:$AK$380,36,0),"")</f>
        <v/>
      </c>
      <c r="D24" s="42"/>
      <c r="E24" s="249"/>
      <c r="F24" s="129"/>
      <c r="G24" s="79"/>
      <c r="H24" s="132"/>
      <c r="I24" s="246"/>
      <c r="J24" s="88"/>
      <c r="K24" s="213"/>
      <c r="L24" s="247"/>
      <c r="M24" s="247"/>
    </row>
    <row r="25" spans="1:72" ht="69" customHeight="1">
      <c r="A25" s="306">
        <v>21</v>
      </c>
      <c r="B25" s="78"/>
      <c r="C25" s="41" t="str">
        <f>IFERROR(VLOOKUP(LEFT(B25,5),'Evaluación de Riesgos'!$A$6:$AK$380,36,0),"")</f>
        <v/>
      </c>
      <c r="D25" s="42"/>
      <c r="E25" s="249"/>
      <c r="F25" s="129"/>
      <c r="G25" s="79"/>
      <c r="H25" s="132"/>
      <c r="I25" s="246"/>
      <c r="J25" s="88"/>
      <c r="K25" s="213"/>
      <c r="L25" s="247"/>
      <c r="M25" s="247"/>
    </row>
    <row r="26" spans="1:72" ht="69" customHeight="1">
      <c r="A26" s="306">
        <v>22</v>
      </c>
      <c r="B26" s="78"/>
      <c r="C26" s="41" t="str">
        <f>IFERROR(VLOOKUP(LEFT(B26,5),'Evaluación de Riesgos'!$A$6:$AK$380,36,0),"")</f>
        <v/>
      </c>
      <c r="D26" s="42"/>
      <c r="E26" s="249"/>
      <c r="F26" s="129"/>
      <c r="G26" s="79"/>
      <c r="H26" s="132"/>
      <c r="I26" s="246"/>
      <c r="J26" s="88"/>
      <c r="K26" s="213"/>
      <c r="L26" s="247"/>
      <c r="M26" s="247"/>
    </row>
    <row r="27" spans="1:72" ht="69" customHeight="1">
      <c r="A27" s="306">
        <v>23</v>
      </c>
      <c r="B27" s="78"/>
      <c r="C27" s="41" t="str">
        <f>IFERROR(VLOOKUP(LEFT(B27,5),'Evaluación de Riesgos'!$A$6:$AK$380,36,0),"")</f>
        <v/>
      </c>
      <c r="D27" s="42"/>
      <c r="E27" s="249"/>
      <c r="F27" s="129"/>
      <c r="G27" s="79"/>
      <c r="H27" s="132"/>
      <c r="I27" s="246"/>
      <c r="J27" s="88"/>
      <c r="K27" s="213"/>
      <c r="L27" s="247"/>
      <c r="M27" s="247"/>
    </row>
    <row r="28" spans="1:72" ht="69" customHeight="1">
      <c r="A28" s="306">
        <v>24</v>
      </c>
      <c r="B28" s="78"/>
      <c r="C28" s="41" t="str">
        <f>IFERROR(VLOOKUP(LEFT(B28,5),'Evaluación de Riesgos'!$A$6:$AK$380,36,0),"")</f>
        <v/>
      </c>
      <c r="D28" s="42"/>
      <c r="E28" s="249"/>
      <c r="F28" s="129"/>
      <c r="G28" s="79"/>
      <c r="H28" s="132"/>
      <c r="I28" s="246"/>
      <c r="J28" s="88"/>
      <c r="K28" s="213"/>
      <c r="L28" s="247"/>
      <c r="M28" s="247"/>
    </row>
    <row r="29" spans="1:72" ht="69" customHeight="1">
      <c r="A29" s="306">
        <v>25</v>
      </c>
      <c r="B29" s="78"/>
      <c r="C29" s="41" t="str">
        <f>IFERROR(VLOOKUP(LEFT(B29,5),'Evaluación de Riesgos'!$A$6:$AK$380,36,0),"")</f>
        <v/>
      </c>
      <c r="D29" s="42"/>
      <c r="E29" s="249"/>
      <c r="F29" s="129"/>
      <c r="G29" s="79"/>
      <c r="H29" s="132"/>
      <c r="I29" s="246"/>
      <c r="J29" s="88"/>
      <c r="K29" s="213"/>
      <c r="L29" s="247"/>
      <c r="M29" s="247"/>
    </row>
    <row r="30" spans="1:72" ht="69" customHeight="1">
      <c r="A30" s="306">
        <v>26</v>
      </c>
      <c r="B30" s="78"/>
      <c r="C30" s="41" t="str">
        <f>IFERROR(VLOOKUP(LEFT(B30,5),'Evaluación de Riesgos'!$A$6:$AK$380,36,0),"")</f>
        <v/>
      </c>
      <c r="D30" s="42"/>
      <c r="E30" s="249"/>
      <c r="F30" s="129"/>
      <c r="G30" s="79"/>
      <c r="H30" s="132"/>
      <c r="I30" s="246"/>
      <c r="J30" s="88"/>
      <c r="K30" s="213"/>
      <c r="L30" s="247"/>
      <c r="M30" s="247"/>
    </row>
    <row r="31" spans="1:72" ht="69" customHeight="1">
      <c r="A31" s="306">
        <v>27</v>
      </c>
      <c r="B31" s="78"/>
      <c r="C31" s="41" t="str">
        <f>IFERROR(VLOOKUP(LEFT(B31,5),'Evaluación de Riesgos'!$A$6:$AK$380,36,0),"")</f>
        <v/>
      </c>
      <c r="D31" s="42"/>
      <c r="E31" s="249"/>
      <c r="F31" s="129"/>
      <c r="G31" s="79"/>
      <c r="H31" s="132"/>
      <c r="I31" s="246"/>
      <c r="J31" s="88"/>
      <c r="K31" s="213"/>
      <c r="L31" s="247"/>
      <c r="M31" s="247"/>
    </row>
    <row r="32" spans="1:72" ht="69" customHeight="1">
      <c r="A32" s="306">
        <v>28</v>
      </c>
      <c r="B32" s="78"/>
      <c r="C32" s="41" t="str">
        <f>IFERROR(VLOOKUP(LEFT(B32,5),'Evaluación de Riesgos'!$A$6:$AK$380,36,0),"")</f>
        <v/>
      </c>
      <c r="D32" s="42"/>
      <c r="E32" s="249"/>
      <c r="F32" s="129"/>
      <c r="G32" s="79"/>
      <c r="H32" s="132"/>
      <c r="I32" s="246"/>
      <c r="J32" s="88"/>
      <c r="K32" s="213"/>
      <c r="L32" s="247"/>
      <c r="M32" s="247"/>
    </row>
    <row r="33" spans="1:13" ht="69" customHeight="1">
      <c r="A33" s="306">
        <v>29</v>
      </c>
      <c r="B33" s="78"/>
      <c r="C33" s="41" t="str">
        <f>IFERROR(VLOOKUP(LEFT(B33,5),'Evaluación de Riesgos'!$A$6:$AK$380,36,0),"")</f>
        <v/>
      </c>
      <c r="D33" s="42"/>
      <c r="E33" s="249"/>
      <c r="F33" s="129"/>
      <c r="G33" s="79"/>
      <c r="H33" s="132"/>
      <c r="I33" s="246"/>
      <c r="J33" s="88"/>
      <c r="K33" s="213"/>
      <c r="L33" s="247"/>
      <c r="M33" s="247"/>
    </row>
    <row r="34" spans="1:13" ht="69" customHeight="1">
      <c r="A34" s="306">
        <v>30</v>
      </c>
      <c r="B34" s="78"/>
      <c r="C34" s="41" t="str">
        <f>IFERROR(VLOOKUP(LEFT(B34,5),'Evaluación de Riesgos'!$A$6:$AK$380,36,0),"")</f>
        <v/>
      </c>
      <c r="D34" s="42"/>
      <c r="E34" s="249"/>
      <c r="F34" s="129"/>
      <c r="G34" s="79"/>
      <c r="H34" s="132"/>
      <c r="I34" s="246"/>
      <c r="J34" s="88"/>
      <c r="K34" s="213"/>
      <c r="L34" s="247"/>
      <c r="M34" s="247"/>
    </row>
    <row r="35" spans="1:13" ht="69" customHeight="1">
      <c r="A35" s="306">
        <v>31</v>
      </c>
      <c r="B35" s="78"/>
      <c r="C35" s="41" t="str">
        <f>IFERROR(VLOOKUP(LEFT(B35,5),'Evaluación de Riesgos'!$A$6:$AK$380,36,0),"")</f>
        <v/>
      </c>
      <c r="D35" s="42"/>
      <c r="E35" s="249"/>
      <c r="F35" s="129"/>
      <c r="G35" s="79"/>
      <c r="H35" s="132"/>
      <c r="I35" s="246"/>
      <c r="J35" s="88"/>
      <c r="K35" s="213"/>
      <c r="L35" s="247"/>
      <c r="M35" s="247"/>
    </row>
    <row r="36" spans="1:13" ht="69" customHeight="1">
      <c r="A36" s="306">
        <v>32</v>
      </c>
      <c r="B36" s="78"/>
      <c r="C36" s="41" t="str">
        <f>IFERROR(VLOOKUP(LEFT(B36,5),'Evaluación de Riesgos'!$A$6:$AK$380,36,0),"")</f>
        <v/>
      </c>
      <c r="D36" s="42"/>
      <c r="E36" s="249"/>
      <c r="F36" s="129"/>
      <c r="G36" s="79"/>
      <c r="H36" s="132"/>
      <c r="I36" s="246"/>
      <c r="J36" s="88"/>
      <c r="K36" s="213"/>
      <c r="L36" s="247"/>
      <c r="M36" s="247"/>
    </row>
    <row r="37" spans="1:13" ht="69" customHeight="1">
      <c r="A37" s="203">
        <v>31</v>
      </c>
      <c r="B37" s="78"/>
      <c r="C37" s="41" t="str">
        <f>IFERROR(VLOOKUP(LEFT(B37,5),'Evaluación de Riesgos'!$A$6:$AK$380,36,0),"")</f>
        <v/>
      </c>
      <c r="D37" s="42"/>
      <c r="E37" s="249"/>
      <c r="F37" s="129"/>
      <c r="G37" s="79"/>
      <c r="H37" s="132"/>
      <c r="I37" s="246"/>
      <c r="J37" s="88"/>
      <c r="K37" s="213"/>
      <c r="L37" s="247"/>
      <c r="M37" s="247"/>
    </row>
    <row r="38" spans="1:13" ht="69" customHeight="1">
      <c r="A38" s="203">
        <v>32</v>
      </c>
      <c r="B38" s="78"/>
      <c r="C38" s="41" t="str">
        <f>IFERROR(VLOOKUP(LEFT(B38,5),'Evaluación de Riesgos'!$A$6:$AK$380,36,0),"")</f>
        <v/>
      </c>
      <c r="D38" s="42"/>
      <c r="E38" s="249"/>
      <c r="F38" s="129"/>
      <c r="G38" s="79"/>
      <c r="H38" s="132"/>
      <c r="I38" s="246"/>
      <c r="J38" s="88"/>
      <c r="K38" s="213"/>
      <c r="L38" s="247"/>
      <c r="M38" s="247"/>
    </row>
    <row r="39" spans="1:13" ht="69" customHeight="1">
      <c r="A39" s="203">
        <v>33</v>
      </c>
      <c r="B39" s="78"/>
      <c r="C39" s="41" t="str">
        <f>IFERROR(VLOOKUP(LEFT(B39,5),'Evaluación de Riesgos'!$A$6:$AK$380,36,0),"")</f>
        <v/>
      </c>
      <c r="D39" s="42"/>
      <c r="E39" s="249"/>
      <c r="F39" s="129"/>
      <c r="G39" s="79"/>
      <c r="H39" s="132"/>
      <c r="I39" s="246"/>
      <c r="J39" s="88"/>
      <c r="K39" s="213"/>
      <c r="L39" s="247"/>
      <c r="M39" s="247"/>
    </row>
    <row r="40" spans="1:13" ht="69" customHeight="1">
      <c r="A40" s="203">
        <v>34</v>
      </c>
      <c r="B40" s="78"/>
      <c r="C40" s="41" t="str">
        <f>IFERROR(VLOOKUP(LEFT(B40,5),'Evaluación de Riesgos'!$A$6:$AK$380,36,0),"")</f>
        <v/>
      </c>
      <c r="D40" s="42"/>
      <c r="E40" s="249"/>
      <c r="F40" s="129"/>
      <c r="G40" s="79"/>
      <c r="H40" s="132"/>
      <c r="I40" s="246"/>
      <c r="J40" s="88"/>
      <c r="K40" s="213"/>
      <c r="L40" s="247"/>
      <c r="M40" s="247"/>
    </row>
    <row r="41" spans="1:13" ht="69" customHeight="1">
      <c r="A41" s="203">
        <v>35</v>
      </c>
      <c r="B41" s="78"/>
      <c r="C41" s="41" t="str">
        <f>IFERROR(VLOOKUP(LEFT(B41,5),'Evaluación de Riesgos'!$A$6:$AK$380,36,0),"")</f>
        <v/>
      </c>
      <c r="D41" s="42"/>
      <c r="E41" s="249"/>
      <c r="F41" s="129"/>
      <c r="G41" s="79"/>
      <c r="H41" s="132"/>
      <c r="I41" s="246"/>
      <c r="J41" s="88"/>
      <c r="K41" s="213"/>
      <c r="L41" s="247"/>
      <c r="M41" s="247"/>
    </row>
    <row r="42" spans="1:13" ht="69" customHeight="1">
      <c r="A42" s="203">
        <v>36</v>
      </c>
      <c r="B42" s="78"/>
      <c r="C42" s="41" t="str">
        <f>IFERROR(VLOOKUP(LEFT(B42,5),'Evaluación de Riesgos'!$A$6:$AK$380,36,0),"")</f>
        <v/>
      </c>
      <c r="D42" s="42"/>
      <c r="E42" s="249"/>
      <c r="F42" s="129"/>
      <c r="G42" s="79"/>
      <c r="H42" s="132"/>
      <c r="I42" s="246"/>
      <c r="J42" s="88"/>
      <c r="K42" s="213"/>
      <c r="L42" s="247"/>
      <c r="M42" s="247"/>
    </row>
    <row r="43" spans="1:13" ht="69" customHeight="1">
      <c r="A43" s="203">
        <v>37</v>
      </c>
      <c r="B43" s="78"/>
      <c r="C43" s="41" t="str">
        <f>IFERROR(VLOOKUP(LEFT(B43,5),'Evaluación de Riesgos'!$A$6:$AK$380,36,0),"")</f>
        <v/>
      </c>
      <c r="D43" s="42"/>
      <c r="E43" s="249"/>
      <c r="F43" s="129"/>
      <c r="G43" s="79"/>
      <c r="H43" s="132"/>
      <c r="I43" s="246"/>
      <c r="J43" s="88"/>
      <c r="K43" s="213"/>
      <c r="L43" s="247"/>
      <c r="M43" s="247"/>
    </row>
    <row r="44" spans="1:13" ht="69" customHeight="1">
      <c r="A44" s="203">
        <v>38</v>
      </c>
      <c r="B44" s="78"/>
      <c r="C44" s="41" t="str">
        <f>IFERROR(VLOOKUP(LEFT(B44,5),'Evaluación de Riesgos'!$A$6:$AK$380,36,0),"")</f>
        <v/>
      </c>
      <c r="D44" s="42"/>
      <c r="E44" s="249"/>
      <c r="F44" s="129"/>
      <c r="G44" s="79"/>
      <c r="H44" s="132"/>
      <c r="I44" s="246"/>
      <c r="J44" s="88"/>
      <c r="K44" s="213"/>
      <c r="L44" s="247"/>
      <c r="M44" s="247"/>
    </row>
    <row r="45" spans="1:13" ht="69" customHeight="1">
      <c r="A45" s="203">
        <v>39</v>
      </c>
      <c r="B45" s="78"/>
      <c r="C45" s="41" t="str">
        <f>IFERROR(VLOOKUP(LEFT(B45,5),'Evaluación de Riesgos'!$A$6:$AK$380,36,0),"")</f>
        <v/>
      </c>
      <c r="D45" s="42"/>
      <c r="E45" s="249"/>
      <c r="F45" s="129"/>
      <c r="G45" s="79"/>
      <c r="H45" s="132"/>
      <c r="I45" s="246"/>
      <c r="J45" s="88"/>
      <c r="K45" s="213"/>
      <c r="L45" s="247"/>
      <c r="M45" s="247"/>
    </row>
    <row r="46" spans="1:13" ht="69" customHeight="1">
      <c r="A46" s="203">
        <v>40</v>
      </c>
      <c r="B46" s="78"/>
      <c r="C46" s="41" t="str">
        <f>IFERROR(VLOOKUP(LEFT(B46,5),'Evaluación de Riesgos'!$A$6:$AK$380,36,0),"")</f>
        <v/>
      </c>
      <c r="D46" s="42"/>
      <c r="E46" s="249"/>
      <c r="F46" s="129"/>
      <c r="G46" s="79"/>
      <c r="H46" s="132"/>
      <c r="I46" s="246"/>
      <c r="J46" s="88"/>
      <c r="K46" s="213"/>
      <c r="L46" s="247"/>
      <c r="M46" s="247"/>
    </row>
    <row r="47" spans="1:13" ht="69" customHeight="1">
      <c r="A47" s="203">
        <v>41</v>
      </c>
      <c r="B47" s="78"/>
      <c r="C47" s="41" t="str">
        <f>IFERROR(VLOOKUP(LEFT(B47,5),'Evaluación de Riesgos'!$A$6:$AK$380,36,0),"")</f>
        <v/>
      </c>
      <c r="D47" s="42"/>
      <c r="E47" s="249"/>
      <c r="F47" s="129"/>
      <c r="G47" s="79"/>
      <c r="H47" s="132"/>
      <c r="I47" s="246"/>
      <c r="J47" s="88"/>
      <c r="K47" s="213"/>
      <c r="L47" s="247"/>
      <c r="M47" s="247"/>
    </row>
    <row r="48" spans="1:13" ht="69" customHeight="1">
      <c r="A48" s="203">
        <v>42</v>
      </c>
      <c r="B48" s="78"/>
      <c r="C48" s="41" t="str">
        <f>IFERROR(VLOOKUP(LEFT(B48,5),'Evaluación de Riesgos'!$A$6:$AK$380,36,0),"")</f>
        <v/>
      </c>
      <c r="D48" s="42"/>
      <c r="E48" s="249"/>
      <c r="F48" s="129"/>
      <c r="G48" s="79"/>
      <c r="H48" s="132"/>
      <c r="I48" s="246"/>
      <c r="J48" s="88"/>
      <c r="K48" s="213"/>
      <c r="L48" s="247"/>
      <c r="M48" s="247"/>
    </row>
    <row r="49" spans="1:13" ht="69" customHeight="1">
      <c r="A49" s="203">
        <v>43</v>
      </c>
      <c r="B49" s="78"/>
      <c r="C49" s="41" t="str">
        <f>IFERROR(VLOOKUP(LEFT(B49,5),'Evaluación de Riesgos'!$A$6:$AK$380,36,0),"")</f>
        <v/>
      </c>
      <c r="D49" s="42"/>
      <c r="E49" s="249"/>
      <c r="F49" s="129"/>
      <c r="G49" s="79"/>
      <c r="H49" s="132"/>
      <c r="I49" s="246"/>
      <c r="J49" s="88"/>
      <c r="K49" s="213"/>
      <c r="L49" s="247"/>
      <c r="M49" s="247"/>
    </row>
    <row r="50" spans="1:13" ht="69" customHeight="1">
      <c r="A50" s="203">
        <v>44</v>
      </c>
      <c r="B50" s="78"/>
      <c r="C50" s="41" t="str">
        <f>IFERROR(VLOOKUP(LEFT(B50,5),'Evaluación de Riesgos'!$A$6:$AK$380,36,0),"")</f>
        <v/>
      </c>
      <c r="D50" s="42"/>
      <c r="E50" s="249"/>
      <c r="F50" s="129"/>
      <c r="G50" s="79"/>
      <c r="H50" s="132"/>
      <c r="I50" s="246"/>
      <c r="J50" s="88"/>
      <c r="K50" s="213"/>
      <c r="L50" s="247"/>
      <c r="M50" s="247"/>
    </row>
    <row r="51" spans="1:13" ht="69" customHeight="1">
      <c r="A51" s="203">
        <v>45</v>
      </c>
      <c r="B51" s="78"/>
      <c r="C51" s="41" t="str">
        <f>IFERROR(VLOOKUP(LEFT(B51,5),'Evaluación de Riesgos'!$A$6:$AK$380,36,0),"")</f>
        <v/>
      </c>
      <c r="D51" s="42"/>
      <c r="E51" s="249"/>
      <c r="F51" s="129"/>
      <c r="G51" s="79"/>
      <c r="H51" s="132"/>
      <c r="I51" s="246"/>
      <c r="J51" s="88"/>
      <c r="K51" s="213"/>
      <c r="L51" s="247"/>
      <c r="M51" s="247"/>
    </row>
    <row r="52" spans="1:13" ht="69" customHeight="1">
      <c r="A52" s="203">
        <v>46</v>
      </c>
      <c r="B52" s="78"/>
      <c r="C52" s="41" t="str">
        <f>IFERROR(VLOOKUP(LEFT(B52,5),'Evaluación de Riesgos'!$A$6:$AK$380,36,0),"")</f>
        <v/>
      </c>
      <c r="D52" s="42"/>
      <c r="E52" s="249"/>
      <c r="F52" s="129"/>
      <c r="G52" s="79"/>
      <c r="H52" s="132"/>
      <c r="I52" s="246"/>
      <c r="J52" s="88"/>
      <c r="K52" s="213"/>
      <c r="L52" s="247"/>
      <c r="M52" s="247"/>
    </row>
    <row r="53" spans="1:13" ht="69" customHeight="1">
      <c r="A53" s="203">
        <v>47</v>
      </c>
      <c r="B53" s="78"/>
      <c r="C53" s="41" t="str">
        <f>IFERROR(VLOOKUP(LEFT(B53,5),'Evaluación de Riesgos'!$A$6:$AK$380,36,0),"")</f>
        <v/>
      </c>
      <c r="D53" s="42"/>
      <c r="E53" s="249"/>
      <c r="F53" s="129"/>
      <c r="G53" s="79"/>
      <c r="H53" s="132"/>
      <c r="I53" s="246"/>
      <c r="J53" s="88"/>
      <c r="K53" s="213"/>
      <c r="L53" s="247"/>
      <c r="M53" s="247"/>
    </row>
    <row r="54" spans="1:13" ht="69" customHeight="1">
      <c r="A54" s="203">
        <v>48</v>
      </c>
      <c r="B54" s="78"/>
      <c r="C54" s="41" t="str">
        <f>IFERROR(VLOOKUP(LEFT(B54,5),'Evaluación de Riesgos'!$A$6:$AK$380,36,0),"")</f>
        <v/>
      </c>
      <c r="D54" s="42"/>
      <c r="E54" s="249"/>
      <c r="F54" s="129"/>
      <c r="G54" s="79"/>
      <c r="H54" s="132"/>
      <c r="I54" s="246"/>
      <c r="J54" s="88"/>
      <c r="K54" s="213"/>
      <c r="L54" s="247"/>
      <c r="M54" s="247"/>
    </row>
    <row r="55" spans="1:13" ht="69" customHeight="1">
      <c r="A55" s="203">
        <v>49</v>
      </c>
      <c r="B55" s="78"/>
      <c r="C55" s="41" t="str">
        <f>IFERROR(VLOOKUP(LEFT(B55,5),'Evaluación de Riesgos'!$A$6:$AK$380,36,0),"")</f>
        <v/>
      </c>
      <c r="D55" s="42"/>
      <c r="E55" s="249"/>
      <c r="F55" s="129"/>
      <c r="G55" s="79"/>
      <c r="H55" s="132"/>
      <c r="I55" s="246"/>
      <c r="J55" s="88"/>
      <c r="K55" s="213"/>
      <c r="L55" s="247"/>
      <c r="M55" s="247"/>
    </row>
    <row r="56" spans="1:13" ht="69" customHeight="1" thickBot="1">
      <c r="A56" s="203">
        <v>50</v>
      </c>
      <c r="B56" s="78"/>
      <c r="C56" s="41" t="str">
        <f>IFERROR(VLOOKUP(LEFT(B56,5),'Evaluación de Riesgos'!$A$6:$AK$380,36,0),"")</f>
        <v/>
      </c>
      <c r="D56" s="42"/>
      <c r="E56" s="250"/>
      <c r="F56" s="129"/>
      <c r="G56" s="79"/>
      <c r="H56" s="132"/>
      <c r="I56" s="246"/>
      <c r="J56" s="88"/>
      <c r="K56" s="214"/>
      <c r="L56" s="248"/>
      <c r="M56" s="248"/>
    </row>
    <row r="57" spans="1:13" hidden="1">
      <c r="F57" s="31"/>
      <c r="G57" s="31"/>
      <c r="H57" s="31"/>
      <c r="I57" s="31"/>
      <c r="K57" s="127">
        <v>1</v>
      </c>
    </row>
    <row r="59" spans="1:13" ht="25.5" customHeight="1"/>
    <row r="60" spans="1:13">
      <c r="B60" s="326" t="s">
        <v>504</v>
      </c>
      <c r="C60" s="326"/>
      <c r="E60" s="173"/>
      <c r="F60" s="326" t="s">
        <v>503</v>
      </c>
      <c r="G60" s="326"/>
      <c r="H60" s="173"/>
      <c r="J60" s="174"/>
      <c r="K60" s="326" t="s">
        <v>505</v>
      </c>
      <c r="L60" s="326"/>
    </row>
    <row r="61" spans="1:13" ht="30.75" customHeight="1">
      <c r="B61" s="405" t="str">
        <f>'Datos Generales'!$B$11</f>
        <v>JEFATURA DEL DEPARTAMENTO DE VINCULACIÓN</v>
      </c>
      <c r="C61" s="405"/>
      <c r="E61" s="189"/>
      <c r="F61" s="405" t="str">
        <f>'Datos Generales'!$B$14</f>
        <v>SUBDIRECCIÓN DE ADMINISTRACIÓN Y FINANZAS</v>
      </c>
      <c r="G61" s="405"/>
      <c r="H61" s="189"/>
      <c r="J61" s="191"/>
      <c r="K61" s="405" t="str">
        <f>'Datos Generales'!$B$17</f>
        <v>RECTOR</v>
      </c>
      <c r="L61" s="405"/>
    </row>
    <row r="62" spans="1:13" ht="25.5" customHeight="1">
      <c r="K62" s="15"/>
    </row>
    <row r="63" spans="1:13">
      <c r="K63" s="15"/>
    </row>
    <row r="64" spans="1:13">
      <c r="K64" s="15"/>
    </row>
    <row r="65" spans="2:12" ht="30.75" customHeight="1">
      <c r="B65" s="330" t="str">
        <f>UPPER('Datos Generales'!$B$10)</f>
        <v>KARLA MARLEN GARCÍA VILLELA</v>
      </c>
      <c r="C65" s="330"/>
      <c r="E65" s="190"/>
      <c r="F65" s="330" t="str">
        <f>UPPER('Datos Generales'!$B$13)</f>
        <v>MARÍA EUGENIA SANDOVAL GONZALEZ</v>
      </c>
      <c r="G65" s="330"/>
      <c r="H65" s="190"/>
      <c r="J65" s="192"/>
      <c r="K65" s="330" t="str">
        <f>UPPER('Datos Generales'!$B$16)</f>
        <v>JUAN MANUEL MENDOZA GUERRERO</v>
      </c>
      <c r="L65" s="330"/>
    </row>
    <row r="66" spans="2:12" ht="114.75" customHeight="1">
      <c r="B66" s="409"/>
      <c r="C66" s="409"/>
      <c r="D66"/>
      <c r="E66"/>
      <c r="F66"/>
      <c r="G66"/>
      <c r="H66"/>
      <c r="I66"/>
      <c r="J66"/>
      <c r="L66"/>
    </row>
    <row r="67" spans="2:12">
      <c r="B67" s="205"/>
      <c r="C67" s="205"/>
    </row>
    <row r="68" spans="2:12">
      <c r="B68" s="205"/>
      <c r="C68" s="205"/>
    </row>
    <row r="69" spans="2:12">
      <c r="B69" s="205"/>
      <c r="C69" s="205"/>
    </row>
    <row r="70" spans="2:12">
      <c r="B70" s="205"/>
      <c r="C70" s="205"/>
    </row>
  </sheetData>
  <autoFilter ref="B4:M56" xr:uid="{00000000-0009-0000-0000-000004000000}"/>
  <dataConsolidate link="1"/>
  <mergeCells count="12">
    <mergeCell ref="F3:H3"/>
    <mergeCell ref="F60:G60"/>
    <mergeCell ref="B66:C66"/>
    <mergeCell ref="K60:L60"/>
    <mergeCell ref="K61:L61"/>
    <mergeCell ref="K65:L65"/>
    <mergeCell ref="B60:C60"/>
    <mergeCell ref="B61:C61"/>
    <mergeCell ref="B65:C65"/>
    <mergeCell ref="F61:G61"/>
    <mergeCell ref="F65:G65"/>
    <mergeCell ref="J3:M3"/>
  </mergeCells>
  <conditionalFormatting sqref="C5:C56">
    <cfRule type="cellIs" dxfId="3" priority="5" operator="equal">
      <formula>"Seguimiento"</formula>
    </cfRule>
    <cfRule type="cellIs" dxfId="2" priority="6" operator="equal">
      <formula>"Atención Periódica"</formula>
    </cfRule>
    <cfRule type="cellIs" dxfId="1" priority="7" operator="equal">
      <formula>"Controlado"</formula>
    </cfRule>
    <cfRule type="cellIs" dxfId="0" priority="8" operator="equal">
      <formula>"Atención Inmediata"</formula>
    </cfRule>
  </conditionalFormatting>
  <conditionalFormatting sqref="K5:K57">
    <cfRule type="dataBar" priority="22">
      <dataBar>
        <cfvo type="min"/>
        <cfvo type="max"/>
        <color rgb="FF63C384"/>
      </dataBar>
      <extLst>
        <ext xmlns:x14="http://schemas.microsoft.com/office/spreadsheetml/2009/9/main" uri="{B025F937-C7B1-47D3-B67F-A62EFF666E3E}">
          <x14:id>{EED4D671-BAC5-4CF3-BE58-8DF3CACB7C95}</x14:id>
        </ext>
      </extLst>
    </cfRule>
  </conditionalFormatting>
  <dataValidations count="2">
    <dataValidation type="list" allowBlank="1" showInputMessage="1" showErrorMessage="1" sqref="J5:J56" xr:uid="{00000000-0002-0000-0400-000000000000}">
      <formula1>"Pendiente de Ejecución, En Proceso, Concluido, Concluido y Documentado"</formula1>
    </dataValidation>
    <dataValidation type="list" allowBlank="1" showInputMessage="1" showErrorMessage="1" sqref="E5:E56" xr:uid="{00000000-0002-0000-0400-000001000000}">
      <formula1>"Evitar el Riesgo,Reducir el Riesgo,Asumir el Riesgo,Transferir el Riesgo,Compartir el Riesgo"</formula1>
    </dataValidation>
  </dataValidations>
  <printOptions horizontalCentered="1"/>
  <pageMargins left="0.23622047244094491" right="0.19685039370078741" top="0.74803149606299213" bottom="0.74803149606299213" header="0.31496062992125984" footer="0.31496062992125984"/>
  <pageSetup paperSize="5" scale="65" orientation="landscape" r:id="rId1"/>
  <headerFooter>
    <oddFooter>&amp;R&amp;F / &amp;A / &amp;P de &amp;N</oddFooter>
  </headerFooter>
  <extLst>
    <ext xmlns:x14="http://schemas.microsoft.com/office/spreadsheetml/2009/9/main" uri="{78C0D931-6437-407d-A8EE-F0AAD7539E65}">
      <x14:conditionalFormattings>
        <x14:conditionalFormatting xmlns:xm="http://schemas.microsoft.com/office/excel/2006/main">
          <x14:cfRule type="dataBar" id="{EED4D671-BAC5-4CF3-BE58-8DF3CACB7C95}">
            <x14:dataBar minLength="0" maxLength="100" gradient="0">
              <x14:cfvo type="autoMin"/>
              <x14:cfvo type="autoMax"/>
              <x14:negativeFillColor rgb="FFFF0000"/>
              <x14:axisColor rgb="FF000000"/>
            </x14:dataBar>
          </x14:cfRule>
          <xm:sqref>K5:K57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'Evaluación de Riesgos'!$H$6:$H$20</xm:f>
          </x14:formula1>
          <xm:sqref>B5:B56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BX24"/>
  <sheetViews>
    <sheetView showGridLines="0" tabSelected="1" zoomScale="85" zoomScaleNormal="85" workbookViewId="0">
      <selection activeCell="F13" sqref="F13"/>
    </sheetView>
  </sheetViews>
  <sheetFormatPr baseColWidth="10" defaultRowHeight="12.75"/>
  <cols>
    <col min="1" max="1" width="1.5703125" customWidth="1"/>
    <col min="2" max="6" width="19.140625" customWidth="1"/>
    <col min="7" max="7" width="16.85546875" customWidth="1"/>
  </cols>
  <sheetData>
    <row r="1" spans="1:76" s="15" customFormat="1" ht="26.25" customHeight="1" thickTop="1" thickBot="1">
      <c r="A1" s="411" t="s">
        <v>501</v>
      </c>
      <c r="B1" s="411"/>
      <c r="C1" s="411"/>
      <c r="D1" s="411"/>
      <c r="E1" s="411"/>
      <c r="F1" s="411"/>
      <c r="G1" s="411"/>
      <c r="H1" s="411"/>
      <c r="I1" s="411"/>
      <c r="J1" s="270"/>
      <c r="K1" s="271"/>
      <c r="M1"/>
      <c r="N1"/>
      <c r="O1"/>
      <c r="BP1" s="8"/>
      <c r="BQ1" s="8"/>
      <c r="BR1" s="9"/>
      <c r="BS1" s="8"/>
      <c r="BT1" s="8"/>
      <c r="BU1" s="8"/>
      <c r="BV1" s="3"/>
    </row>
    <row r="2" spans="1:76" s="15" customFormat="1" ht="19.5" customHeight="1" thickTop="1">
      <c r="A2" s="183" t="str">
        <f>UPPER('Datos Generales'!B4)</f>
        <v>UNIVERSIDAD TECNOLÓGICA DE ESCUINAPA</v>
      </c>
      <c r="B2" s="172"/>
      <c r="C2" s="172"/>
      <c r="D2" s="173"/>
      <c r="E2" s="173"/>
      <c r="I2" s="217"/>
      <c r="J2" s="218" t="s">
        <v>66</v>
      </c>
      <c r="K2" s="219">
        <f>'Datos Generales'!E11</f>
        <v>45642</v>
      </c>
      <c r="L2"/>
      <c r="M2"/>
      <c r="N2"/>
      <c r="O2"/>
      <c r="BP2" s="8"/>
      <c r="BQ2" s="8"/>
      <c r="BR2" s="9"/>
      <c r="BS2" s="8"/>
      <c r="BT2" s="8"/>
      <c r="BU2" s="8"/>
      <c r="BV2" s="3"/>
    </row>
    <row r="3" spans="1:76" s="15" customFormat="1" ht="17.25" customHeight="1">
      <c r="A3" s="174"/>
      <c r="B3" s="172"/>
      <c r="C3" s="172"/>
      <c r="D3" s="173"/>
      <c r="E3" s="173"/>
      <c r="J3"/>
      <c r="K3"/>
      <c r="L3"/>
      <c r="M3"/>
      <c r="N3"/>
      <c r="O3"/>
      <c r="BP3" s="8"/>
      <c r="BQ3" s="8"/>
      <c r="BR3" s="9"/>
      <c r="BS3" s="8"/>
      <c r="BT3" s="8"/>
      <c r="BU3" s="8"/>
      <c r="BV3" s="3"/>
    </row>
    <row r="4" spans="1:76" s="15" customFormat="1" ht="24" customHeight="1" thickBot="1">
      <c r="A4" s="171"/>
      <c r="B4" s="412" t="s">
        <v>502</v>
      </c>
      <c r="C4" s="412"/>
      <c r="D4" s="412"/>
      <c r="E4" s="412"/>
      <c r="F4" s="412"/>
      <c r="J4"/>
      <c r="K4"/>
      <c r="L4"/>
      <c r="M4"/>
      <c r="N4"/>
      <c r="O4"/>
      <c r="Z4" s="18"/>
      <c r="AA4" s="10"/>
      <c r="AB4" s="10"/>
      <c r="AC4" s="10"/>
      <c r="AD4" s="10"/>
      <c r="AE4" s="10"/>
      <c r="AF4" s="10"/>
      <c r="AG4" s="10"/>
      <c r="AH4" s="10"/>
      <c r="AI4" s="10"/>
      <c r="AJ4" s="10"/>
      <c r="AK4" s="10"/>
      <c r="AL4" s="10"/>
      <c r="AM4" s="10"/>
      <c r="AN4" s="10"/>
      <c r="AO4" s="10"/>
      <c r="AP4" s="10"/>
      <c r="AQ4" s="10"/>
      <c r="AR4" s="10"/>
      <c r="AS4" s="10"/>
      <c r="AT4" s="10"/>
      <c r="AU4" s="10"/>
      <c r="AV4" s="10"/>
      <c r="AW4" s="10"/>
      <c r="AX4" s="10"/>
      <c r="AY4" s="11"/>
      <c r="AZ4" s="11"/>
      <c r="BA4" s="12"/>
      <c r="BB4" s="12"/>
      <c r="BC4" s="12"/>
      <c r="BP4" s="19"/>
      <c r="BQ4" s="19"/>
      <c r="BR4" s="19"/>
      <c r="BS4" s="19"/>
      <c r="BT4" s="7"/>
      <c r="BV4" s="2"/>
    </row>
    <row r="5" spans="1:76" s="15" customFormat="1" ht="45" customHeight="1">
      <c r="B5" s="179" t="s">
        <v>62</v>
      </c>
      <c r="C5" s="179" t="s">
        <v>34</v>
      </c>
      <c r="D5" s="179" t="s">
        <v>36</v>
      </c>
      <c r="E5" s="179" t="s">
        <v>38</v>
      </c>
      <c r="F5" s="180" t="s">
        <v>37</v>
      </c>
      <c r="G5" s="17"/>
      <c r="H5"/>
      <c r="I5"/>
      <c r="J5"/>
      <c r="K5"/>
      <c r="L5"/>
      <c r="M5"/>
      <c r="N5"/>
      <c r="O5"/>
      <c r="Y5" s="3"/>
      <c r="Z5" s="2"/>
      <c r="AA5" s="1"/>
      <c r="AB5" s="1"/>
      <c r="AC5" s="1"/>
      <c r="AD5" s="1"/>
      <c r="AE5" s="1"/>
      <c r="AF5" s="1"/>
      <c r="AG5" s="1"/>
      <c r="AH5" s="1"/>
      <c r="AI5" s="1"/>
      <c r="AJ5" s="1"/>
      <c r="AK5" s="1"/>
      <c r="AL5" s="1"/>
      <c r="AM5" s="1"/>
      <c r="AN5" s="1"/>
      <c r="AO5" s="1"/>
      <c r="AP5" s="1"/>
      <c r="AQ5" s="1"/>
      <c r="AR5" s="1"/>
      <c r="AS5" s="1"/>
      <c r="AT5" s="1"/>
      <c r="AU5" s="1"/>
      <c r="AV5" s="1"/>
      <c r="AW5" s="1"/>
      <c r="AX5" s="1"/>
      <c r="AY5" s="1"/>
      <c r="AZ5" s="22"/>
      <c r="BA5" s="7"/>
      <c r="BB5" s="7"/>
      <c r="BC5" s="7"/>
      <c r="BD5" s="7"/>
      <c r="BE5" s="14"/>
      <c r="BF5" s="14"/>
      <c r="BG5" s="1"/>
      <c r="BH5" s="3"/>
      <c r="BI5" s="3"/>
      <c r="BJ5" s="3"/>
      <c r="BK5" s="7"/>
      <c r="BL5" s="19"/>
      <c r="BM5" s="7"/>
      <c r="BN5" s="13"/>
      <c r="BO5" s="13"/>
      <c r="BP5" s="19"/>
      <c r="BQ5" s="19"/>
      <c r="BR5" s="19"/>
      <c r="BS5" s="19"/>
      <c r="BT5" s="7"/>
      <c r="BV5" s="2"/>
      <c r="BW5" s="3"/>
      <c r="BX5" s="3"/>
    </row>
    <row r="6" spans="1:76" s="15" customFormat="1" ht="9" customHeight="1" thickBot="1">
      <c r="B6" s="181"/>
      <c r="C6" s="175"/>
      <c r="D6" s="176"/>
      <c r="E6" s="177"/>
      <c r="F6" s="178"/>
      <c r="G6" s="17"/>
      <c r="H6"/>
      <c r="I6"/>
      <c r="J6"/>
      <c r="K6"/>
      <c r="L6"/>
      <c r="M6"/>
      <c r="N6"/>
      <c r="Y6" s="3"/>
      <c r="Z6" s="2"/>
      <c r="AA6" s="1"/>
      <c r="AB6" s="1"/>
      <c r="AC6" s="1"/>
      <c r="AD6" s="1"/>
      <c r="AE6" s="1"/>
      <c r="AF6" s="1"/>
      <c r="AG6" s="1"/>
      <c r="AH6" s="1"/>
      <c r="AI6" s="1"/>
      <c r="AJ6" s="1"/>
      <c r="AK6" s="1"/>
      <c r="AL6" s="1"/>
      <c r="AM6" s="1"/>
      <c r="AN6" s="1"/>
      <c r="AO6" s="1"/>
      <c r="AP6" s="1"/>
      <c r="AQ6" s="1"/>
      <c r="AR6" s="1"/>
      <c r="AS6" s="1"/>
      <c r="AT6" s="1"/>
      <c r="AU6" s="1"/>
      <c r="AV6" s="1"/>
      <c r="AW6" s="1"/>
      <c r="AX6" s="1"/>
      <c r="AY6" s="1"/>
      <c r="AZ6" s="22"/>
      <c r="BA6" s="7"/>
      <c r="BB6" s="7"/>
      <c r="BC6" s="7"/>
      <c r="BD6" s="7"/>
      <c r="BE6" s="14"/>
      <c r="BF6" s="14"/>
      <c r="BG6" s="1"/>
      <c r="BH6" s="3"/>
      <c r="BI6" s="3"/>
      <c r="BJ6" s="3"/>
      <c r="BK6" s="7"/>
      <c r="BL6" s="19"/>
      <c r="BM6" s="7"/>
      <c r="BN6" s="13"/>
      <c r="BO6" s="13"/>
      <c r="BP6" s="19"/>
      <c r="BQ6" s="19"/>
      <c r="BR6" s="19"/>
      <c r="BS6" s="19"/>
      <c r="BT6" s="7"/>
      <c r="BV6" s="2"/>
      <c r="BW6" s="3"/>
      <c r="BX6" s="3"/>
    </row>
    <row r="7" spans="1:76" s="15" customFormat="1" ht="33" customHeight="1" thickBot="1">
      <c r="A7"/>
      <c r="B7" s="182">
        <f>COUNTA('Evaluación de Riesgos'!D6:D380)</f>
        <v>8</v>
      </c>
      <c r="C7" s="186">
        <f>COUNTIF('Evaluación de Riesgos'!$AJ$6:$AJ$380,"Atención Inmediata")</f>
        <v>4</v>
      </c>
      <c r="D7" s="186">
        <f>COUNTIF('Evaluación de Riesgos'!$AJ$6:$AJ$380,"Atención Periódica")</f>
        <v>1</v>
      </c>
      <c r="E7" s="186">
        <f>COUNTIF('Evaluación de Riesgos'!$AJ$6:$AJ$380,"Seguimiento")</f>
        <v>3</v>
      </c>
      <c r="F7" s="185">
        <f>COUNTIF('Evaluación de Riesgos'!$AJ$6:$AJ$380,"Controlado")</f>
        <v>0</v>
      </c>
      <c r="G7"/>
      <c r="H7"/>
      <c r="I7"/>
      <c r="J7"/>
      <c r="K7"/>
      <c r="L7"/>
      <c r="M7"/>
      <c r="N7"/>
      <c r="Y7" s="3"/>
      <c r="Z7" s="2"/>
      <c r="AA7" s="1"/>
      <c r="AB7" s="1"/>
      <c r="AC7" s="1"/>
      <c r="AD7" s="1"/>
      <c r="AE7" s="1"/>
      <c r="AF7" s="1"/>
      <c r="AG7" s="1"/>
      <c r="AH7" s="1"/>
      <c r="AI7" s="1"/>
      <c r="AJ7" s="1"/>
      <c r="AK7" s="1"/>
      <c r="AL7" s="1"/>
      <c r="AM7" s="1"/>
      <c r="AN7" s="1"/>
      <c r="AO7" s="1"/>
      <c r="AP7" s="1"/>
      <c r="AQ7" s="1"/>
      <c r="AR7" s="1"/>
      <c r="AS7" s="1"/>
      <c r="AT7" s="1"/>
      <c r="AU7" s="1"/>
      <c r="AV7" s="1"/>
      <c r="AW7" s="1"/>
      <c r="AX7" s="1"/>
      <c r="AY7" s="1"/>
      <c r="AZ7" s="22"/>
      <c r="BA7" s="7"/>
      <c r="BB7" s="7"/>
      <c r="BC7" s="7"/>
      <c r="BD7" s="7"/>
      <c r="BE7" s="14"/>
      <c r="BF7" s="14"/>
      <c r="BG7" s="1"/>
      <c r="BH7" s="2"/>
      <c r="BI7" s="2"/>
      <c r="BJ7" s="2"/>
      <c r="BK7" s="7"/>
      <c r="BL7" s="19"/>
      <c r="BM7" s="7"/>
      <c r="BN7" s="13"/>
      <c r="BO7" s="13"/>
      <c r="BP7" s="19"/>
      <c r="BQ7" s="19"/>
      <c r="BR7" s="19"/>
      <c r="BS7" s="19"/>
      <c r="BT7" s="1"/>
      <c r="BV7" s="2"/>
      <c r="BX7" s="3"/>
    </row>
    <row r="9" spans="1:76" ht="24" customHeight="1" thickBot="1">
      <c r="B9" s="412" t="s">
        <v>499</v>
      </c>
      <c r="C9" s="412"/>
      <c r="D9" s="412"/>
      <c r="E9" s="412"/>
      <c r="F9" s="412"/>
    </row>
    <row r="10" spans="1:76" ht="45" customHeight="1">
      <c r="B10" s="165" t="s">
        <v>498</v>
      </c>
      <c r="C10" s="165" t="s">
        <v>500</v>
      </c>
      <c r="D10" s="166" t="s">
        <v>59</v>
      </c>
      <c r="E10" s="166" t="s">
        <v>60</v>
      </c>
      <c r="F10" s="167" t="s">
        <v>61</v>
      </c>
    </row>
    <row r="11" spans="1:76" ht="33" customHeight="1" thickBot="1">
      <c r="B11" s="168">
        <f>COUNTA(PTAR!$F$5:$F$56)</f>
        <v>8</v>
      </c>
      <c r="C11" s="168">
        <f>COUNTA(PTAR!$F$5:$F$56)-SUM(D11:F11)</f>
        <v>8</v>
      </c>
      <c r="D11" s="169">
        <f>COUNTIF(PTAR!$J$5:$J$56,"en Proceso")</f>
        <v>0</v>
      </c>
      <c r="E11" s="169">
        <f>COUNTIF(PTAR!$J$5:$J$56,"Concluido")</f>
        <v>0</v>
      </c>
      <c r="F11" s="170">
        <f>COUNTIF(PTAR!$J$5:$J$56,"Concluido y Documentado")</f>
        <v>0</v>
      </c>
    </row>
    <row r="12" spans="1:76" ht="6" customHeight="1" thickBot="1">
      <c r="B12" s="160"/>
    </row>
    <row r="13" spans="1:76" ht="44.25" customHeight="1">
      <c r="B13" s="162"/>
      <c r="C13" s="15"/>
      <c r="D13" s="164" t="s">
        <v>512</v>
      </c>
      <c r="E13" s="163"/>
      <c r="F13" s="161" t="s">
        <v>497</v>
      </c>
    </row>
    <row r="14" spans="1:76" ht="33" customHeight="1" thickBot="1">
      <c r="B14" s="162"/>
      <c r="D14" s="215">
        <f>IFERROR((SUMIF(PTAR!$J$5:$J$56,"En Proceso",PTAR!$K$5:$K$56)/D11),0)</f>
        <v>0</v>
      </c>
      <c r="F14" s="215">
        <f>IFERROR(SUM(PTAR!$K$5:$K$56)/COUNTA(PTAR!$F$5:$F$56),0)</f>
        <v>0</v>
      </c>
    </row>
    <row r="15" spans="1:76">
      <c r="D15" s="184"/>
    </row>
    <row r="16" spans="1:76" ht="15.75" thickBot="1">
      <c r="B16" s="188" t="s">
        <v>506</v>
      </c>
    </row>
    <row r="17" spans="2:11" ht="102" customHeight="1" thickTop="1" thickBot="1">
      <c r="B17" s="413"/>
      <c r="C17" s="414"/>
      <c r="D17" s="414"/>
      <c r="E17" s="414"/>
      <c r="F17" s="414"/>
      <c r="G17" s="414"/>
      <c r="H17" s="414"/>
      <c r="I17" s="414"/>
      <c r="J17" s="414"/>
      <c r="K17" s="415"/>
    </row>
    <row r="18" spans="2:11" ht="13.5" thickTop="1"/>
    <row r="19" spans="2:11">
      <c r="B19" s="326" t="s">
        <v>504</v>
      </c>
      <c r="C19" s="326"/>
      <c r="D19" s="173"/>
      <c r="E19" s="326" t="s">
        <v>503</v>
      </c>
      <c r="F19" s="326"/>
      <c r="G19" s="173"/>
      <c r="H19" s="326" t="s">
        <v>505</v>
      </c>
      <c r="I19" s="326"/>
      <c r="J19" s="326"/>
      <c r="K19" s="15"/>
    </row>
    <row r="20" spans="2:11" s="187" customFormat="1" ht="41.25" customHeight="1">
      <c r="B20" s="405" t="str">
        <f>'Datos Generales'!$B$11</f>
        <v>JEFATURA DEL DEPARTAMENTO DE VINCULACIÓN</v>
      </c>
      <c r="C20" s="405"/>
      <c r="D20" s="189"/>
      <c r="E20" s="405" t="str">
        <f>'Datos Generales'!$B$14</f>
        <v>SUBDIRECCIÓN DE ADMINISTRACIÓN Y FINANZAS</v>
      </c>
      <c r="F20" s="405"/>
      <c r="G20" s="189"/>
      <c r="H20" s="405" t="str">
        <f>'Datos Generales'!$B$17</f>
        <v>RECTOR</v>
      </c>
      <c r="I20" s="405"/>
      <c r="J20" s="405"/>
      <c r="K20" s="5"/>
    </row>
    <row r="21" spans="2:11">
      <c r="B21" s="15"/>
      <c r="C21" s="15"/>
      <c r="D21" s="15"/>
      <c r="E21" s="15"/>
      <c r="F21" s="15"/>
      <c r="G21" s="15"/>
      <c r="H21" s="15"/>
      <c r="I21" s="15"/>
      <c r="J21" s="15"/>
      <c r="K21" s="15"/>
    </row>
    <row r="22" spans="2:11">
      <c r="B22" s="15"/>
      <c r="C22" s="15"/>
      <c r="D22" s="15"/>
      <c r="E22" s="15"/>
      <c r="F22" s="15"/>
      <c r="G22" s="15"/>
      <c r="H22" s="15"/>
      <c r="I22" s="15"/>
      <c r="J22" s="15"/>
      <c r="K22" s="15"/>
    </row>
    <row r="23" spans="2:11">
      <c r="B23" s="15"/>
      <c r="C23" s="15"/>
      <c r="D23" s="15"/>
      <c r="E23" s="15"/>
      <c r="F23" s="15"/>
      <c r="G23" s="15"/>
      <c r="H23" s="15"/>
      <c r="I23" s="15"/>
      <c r="J23" s="15"/>
      <c r="K23" s="15"/>
    </row>
    <row r="24" spans="2:11" ht="27.75" customHeight="1">
      <c r="B24" s="330" t="str">
        <f>UPPER('Datos Generales'!$B$10)</f>
        <v>KARLA MARLEN GARCÍA VILLELA</v>
      </c>
      <c r="C24" s="330"/>
      <c r="D24" s="190"/>
      <c r="E24" s="330" t="str">
        <f>UPPER('Datos Generales'!$B$13)</f>
        <v>MARÍA EUGENIA SANDOVAL GONZALEZ</v>
      </c>
      <c r="F24" s="330"/>
      <c r="G24" s="190"/>
      <c r="H24" s="330" t="str">
        <f>UPPER('Datos Generales'!$B$16)</f>
        <v>JUAN MANUEL MENDOZA GUERRERO</v>
      </c>
      <c r="I24" s="330"/>
      <c r="J24" s="330"/>
      <c r="K24" s="15"/>
    </row>
  </sheetData>
  <mergeCells count="13">
    <mergeCell ref="A1:I1"/>
    <mergeCell ref="B9:F9"/>
    <mergeCell ref="B4:F4"/>
    <mergeCell ref="B17:K17"/>
    <mergeCell ref="B24:C24"/>
    <mergeCell ref="E24:F24"/>
    <mergeCell ref="H24:J24"/>
    <mergeCell ref="H19:J19"/>
    <mergeCell ref="B20:C20"/>
    <mergeCell ref="E20:F20"/>
    <mergeCell ref="H20:J20"/>
    <mergeCell ref="B19:C19"/>
    <mergeCell ref="E19:F19"/>
  </mergeCells>
  <pageMargins left="0.51181102362204722" right="0.51181102362204722" top="0.55118110236220474" bottom="0.55118110236220474" header="0.31496062992125984" footer="0.31496062992125984"/>
  <pageSetup scale="75" orientation="landscape" r:id="rId1"/>
  <headerFooter>
    <oddFooter>&amp;R&amp;F / &amp;A /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AH33"/>
  <sheetViews>
    <sheetView showGridLines="0" showRowColHeaders="0" zoomScale="80" zoomScaleNormal="80" workbookViewId="0">
      <selection activeCell="AB2" sqref="AB2"/>
    </sheetView>
  </sheetViews>
  <sheetFormatPr baseColWidth="10" defaultRowHeight="12.75"/>
  <cols>
    <col min="1" max="1" width="7.85546875" customWidth="1"/>
    <col min="2" max="3" width="6.7109375" customWidth="1"/>
    <col min="4" max="13" width="6.85546875" customWidth="1"/>
    <col min="14" max="14" width="6.7109375" customWidth="1"/>
    <col min="16" max="16" width="4.42578125" customWidth="1"/>
    <col min="17" max="17" width="27.28515625" customWidth="1"/>
    <col min="18" max="18" width="20.5703125" customWidth="1"/>
    <col min="19" max="19" width="3.5703125" customWidth="1"/>
  </cols>
  <sheetData>
    <row r="1" spans="1:34" ht="24" thickBot="1">
      <c r="A1" s="36" t="s">
        <v>32</v>
      </c>
      <c r="B1" s="44"/>
      <c r="C1" s="44"/>
      <c r="D1" s="44"/>
      <c r="E1" s="44"/>
      <c r="F1" s="44"/>
      <c r="G1" s="44"/>
      <c r="H1" s="44"/>
      <c r="I1" s="44"/>
      <c r="J1" s="44"/>
      <c r="K1" s="44"/>
      <c r="L1" s="44"/>
      <c r="M1" s="44"/>
      <c r="N1" s="44"/>
      <c r="O1" s="44"/>
      <c r="P1" s="44"/>
      <c r="Q1" s="44"/>
      <c r="R1" s="44"/>
      <c r="S1" s="44"/>
      <c r="T1" s="44"/>
      <c r="U1" s="44"/>
    </row>
    <row r="2" spans="1:34" ht="20.25" customHeight="1" thickTop="1">
      <c r="A2" s="62" t="s">
        <v>47</v>
      </c>
    </row>
    <row r="3" spans="1:34">
      <c r="X3" s="416" t="s">
        <v>559</v>
      </c>
      <c r="Y3" s="416"/>
      <c r="Z3" s="416"/>
      <c r="AA3" s="416"/>
      <c r="AB3" s="416"/>
    </row>
    <row r="4" spans="1:34" ht="24.75" customHeight="1" thickBot="1">
      <c r="B4" s="61"/>
      <c r="C4" s="85"/>
      <c r="D4" s="86"/>
      <c r="X4" s="416"/>
      <c r="Y4" s="416"/>
      <c r="Z4" s="416"/>
      <c r="AA4" s="416"/>
      <c r="AB4" s="416"/>
    </row>
    <row r="5" spans="1:34" ht="36" customHeight="1" thickTop="1" thickBot="1">
      <c r="A5" s="423" t="s">
        <v>53</v>
      </c>
      <c r="B5" s="424" t="s">
        <v>31</v>
      </c>
      <c r="C5" s="264">
        <v>10</v>
      </c>
      <c r="D5" s="81"/>
      <c r="E5" s="81"/>
      <c r="F5" s="63"/>
      <c r="G5" s="63"/>
      <c r="H5" s="63"/>
      <c r="I5" s="64"/>
      <c r="J5" s="64"/>
      <c r="K5" s="64"/>
      <c r="L5" s="64"/>
      <c r="M5" s="65"/>
      <c r="P5" s="56" t="s">
        <v>35</v>
      </c>
      <c r="Q5" s="57"/>
      <c r="R5" s="57"/>
      <c r="T5" s="419" t="s">
        <v>51</v>
      </c>
      <c r="U5" s="419"/>
      <c r="V5" s="419"/>
      <c r="W5" s="419"/>
      <c r="X5" s="419"/>
      <c r="Y5" s="419"/>
      <c r="Z5" s="419"/>
      <c r="AA5" s="418" t="s">
        <v>33</v>
      </c>
      <c r="AB5" s="418"/>
      <c r="AC5" s="418"/>
      <c r="AD5" s="418"/>
      <c r="AE5" s="418"/>
      <c r="AF5" s="418"/>
      <c r="AG5" s="418"/>
      <c r="AH5" s="418"/>
    </row>
    <row r="6" spans="1:34" ht="36" customHeight="1" thickBot="1">
      <c r="A6" s="423"/>
      <c r="B6" s="425"/>
      <c r="C6" s="265">
        <v>9</v>
      </c>
      <c r="D6" s="82"/>
      <c r="E6" s="82"/>
      <c r="F6" s="66"/>
      <c r="G6" s="66"/>
      <c r="H6" s="66"/>
      <c r="I6" s="67"/>
      <c r="J6" s="67"/>
      <c r="K6" s="67"/>
      <c r="L6" s="67"/>
      <c r="M6" s="68"/>
      <c r="P6" s="58" t="s">
        <v>44</v>
      </c>
      <c r="Q6" s="59" t="s">
        <v>46</v>
      </c>
      <c r="R6" s="60" t="s">
        <v>45</v>
      </c>
      <c r="U6" s="16"/>
    </row>
    <row r="7" spans="1:34" ht="36" customHeight="1" thickBot="1">
      <c r="A7" s="423"/>
      <c r="B7" s="424" t="s">
        <v>30</v>
      </c>
      <c r="C7" s="265">
        <v>8</v>
      </c>
      <c r="D7" s="82"/>
      <c r="E7" s="82"/>
      <c r="F7" s="66"/>
      <c r="G7" s="66"/>
      <c r="H7" s="66"/>
      <c r="I7" s="67"/>
      <c r="J7" s="67"/>
      <c r="K7" s="67"/>
      <c r="L7" s="67"/>
      <c r="M7" s="68"/>
      <c r="P7" s="50"/>
      <c r="Q7" s="76" t="s">
        <v>34</v>
      </c>
      <c r="R7" s="52" t="s">
        <v>50</v>
      </c>
    </row>
    <row r="8" spans="1:34" ht="36" customHeight="1" thickBot="1">
      <c r="A8" s="423"/>
      <c r="B8" s="425"/>
      <c r="C8" s="265">
        <v>7</v>
      </c>
      <c r="D8" s="82"/>
      <c r="E8" s="82"/>
      <c r="F8" s="66"/>
      <c r="G8" s="66"/>
      <c r="H8" s="66"/>
      <c r="I8" s="67"/>
      <c r="J8" s="67"/>
      <c r="K8" s="67"/>
      <c r="L8" s="67"/>
      <c r="M8" s="68"/>
      <c r="P8" s="51"/>
      <c r="Q8" s="76" t="s">
        <v>36</v>
      </c>
      <c r="R8" s="52" t="s">
        <v>39</v>
      </c>
    </row>
    <row r="9" spans="1:34" ht="36" customHeight="1" thickBot="1">
      <c r="A9" s="423"/>
      <c r="B9" s="424" t="s">
        <v>29</v>
      </c>
      <c r="C9" s="265">
        <v>6</v>
      </c>
      <c r="D9" s="82"/>
      <c r="E9" s="82"/>
      <c r="F9" s="66"/>
      <c r="G9" s="66"/>
      <c r="H9" s="66"/>
      <c r="I9" s="67"/>
      <c r="J9" s="67"/>
      <c r="K9" s="67"/>
      <c r="L9" s="67"/>
      <c r="M9" s="68"/>
      <c r="P9" s="53"/>
      <c r="Q9" s="76" t="s">
        <v>515</v>
      </c>
      <c r="R9" s="52" t="s">
        <v>40</v>
      </c>
    </row>
    <row r="10" spans="1:34" ht="36" customHeight="1" thickBot="1">
      <c r="A10" s="423"/>
      <c r="B10" s="425"/>
      <c r="C10" s="265">
        <v>5</v>
      </c>
      <c r="D10" s="83"/>
      <c r="E10" s="83"/>
      <c r="F10" s="69"/>
      <c r="G10" s="69"/>
      <c r="H10" s="69"/>
      <c r="I10" s="70"/>
      <c r="J10" s="70"/>
      <c r="K10" s="70"/>
      <c r="L10" s="70"/>
      <c r="M10" s="71"/>
      <c r="P10" s="54"/>
      <c r="Q10" s="77" t="s">
        <v>516</v>
      </c>
      <c r="R10" s="55" t="s">
        <v>41</v>
      </c>
    </row>
    <row r="11" spans="1:34" ht="36" customHeight="1" thickBot="1">
      <c r="A11" s="423"/>
      <c r="B11" s="424" t="s">
        <v>28</v>
      </c>
      <c r="C11" s="265">
        <v>4</v>
      </c>
      <c r="D11" s="83"/>
      <c r="E11" s="83"/>
      <c r="F11" s="69"/>
      <c r="G11" s="69"/>
      <c r="H11" s="69"/>
      <c r="I11" s="70"/>
      <c r="J11" s="70"/>
      <c r="K11" s="70"/>
      <c r="L11" s="70"/>
      <c r="M11" s="71"/>
    </row>
    <row r="12" spans="1:34" ht="36" customHeight="1" thickBot="1">
      <c r="A12" s="423"/>
      <c r="B12" s="425"/>
      <c r="C12" s="265">
        <v>3</v>
      </c>
      <c r="D12" s="83"/>
      <c r="E12" s="83"/>
      <c r="F12" s="69"/>
      <c r="G12" s="69"/>
      <c r="H12" s="69"/>
      <c r="I12" s="70"/>
      <c r="J12" s="70"/>
      <c r="K12" s="70"/>
      <c r="L12" s="70"/>
      <c r="M12" s="71"/>
    </row>
    <row r="13" spans="1:34" ht="36" customHeight="1" thickBot="1">
      <c r="A13" s="423"/>
      <c r="B13" s="424" t="s">
        <v>27</v>
      </c>
      <c r="C13" s="265">
        <v>2</v>
      </c>
      <c r="D13" s="83"/>
      <c r="E13" s="83"/>
      <c r="F13" s="69"/>
      <c r="G13" s="69"/>
      <c r="H13" s="69"/>
      <c r="I13" s="70"/>
      <c r="J13" s="70"/>
      <c r="K13" s="70"/>
      <c r="L13" s="70"/>
      <c r="M13" s="71"/>
    </row>
    <row r="14" spans="1:34" ht="36" customHeight="1" thickBot="1">
      <c r="A14" s="423"/>
      <c r="B14" s="425"/>
      <c r="C14" s="266">
        <v>1</v>
      </c>
      <c r="D14" s="84"/>
      <c r="E14" s="84"/>
      <c r="F14" s="73"/>
      <c r="G14" s="73"/>
      <c r="H14" s="73"/>
      <c r="I14" s="74"/>
      <c r="J14" s="74"/>
      <c r="K14" s="74"/>
      <c r="L14" s="74"/>
      <c r="M14" s="75"/>
    </row>
    <row r="15" spans="1:34" ht="25.5" customHeight="1">
      <c r="C15" s="46">
        <v>0</v>
      </c>
      <c r="D15" s="262">
        <v>1</v>
      </c>
      <c r="E15" s="263">
        <v>2</v>
      </c>
      <c r="F15" s="263">
        <v>3</v>
      </c>
      <c r="G15" s="263">
        <v>4</v>
      </c>
      <c r="H15" s="263">
        <v>5</v>
      </c>
      <c r="I15" s="263">
        <v>6</v>
      </c>
      <c r="J15" s="263">
        <v>7</v>
      </c>
      <c r="K15" s="263">
        <v>8</v>
      </c>
      <c r="L15" s="263">
        <v>9</v>
      </c>
      <c r="M15" s="263">
        <v>10</v>
      </c>
      <c r="N15" s="72"/>
    </row>
    <row r="16" spans="1:34" ht="24.75" customHeight="1">
      <c r="C16" s="45"/>
      <c r="D16" s="421" t="s">
        <v>26</v>
      </c>
      <c r="E16" s="422"/>
      <c r="F16" s="421" t="s">
        <v>25</v>
      </c>
      <c r="G16" s="422"/>
      <c r="H16" s="421" t="s">
        <v>24</v>
      </c>
      <c r="I16" s="422"/>
      <c r="J16" s="421" t="s">
        <v>23</v>
      </c>
      <c r="K16" s="422"/>
      <c r="L16" s="421" t="s">
        <v>22</v>
      </c>
      <c r="M16" s="422"/>
    </row>
    <row r="18" spans="4:14" ht="20.25">
      <c r="E18" s="420" t="s">
        <v>21</v>
      </c>
      <c r="F18" s="420"/>
      <c r="G18" s="420"/>
      <c r="H18" s="420"/>
      <c r="I18" s="420"/>
      <c r="J18" s="420"/>
      <c r="K18" s="420"/>
      <c r="L18" s="420"/>
      <c r="M18" s="420"/>
      <c r="N18" s="420"/>
    </row>
    <row r="20" spans="4:14" ht="15">
      <c r="D20" s="45"/>
    </row>
    <row r="33" spans="1:18" ht="72" customHeight="1">
      <c r="A33" s="417"/>
      <c r="B33" s="417"/>
      <c r="C33" s="417"/>
      <c r="D33" s="417"/>
      <c r="E33" s="417"/>
      <c r="F33" s="417"/>
      <c r="G33" s="417"/>
      <c r="H33" s="417"/>
      <c r="I33" s="417"/>
      <c r="J33" s="417"/>
      <c r="K33" s="417"/>
      <c r="L33" s="417"/>
      <c r="M33" s="417"/>
      <c r="N33" s="417"/>
      <c r="O33" s="417"/>
      <c r="P33" s="417"/>
      <c r="Q33" s="417"/>
      <c r="R33" s="417"/>
    </row>
  </sheetData>
  <mergeCells count="16">
    <mergeCell ref="X3:AB4"/>
    <mergeCell ref="A33:R33"/>
    <mergeCell ref="AA5:AH5"/>
    <mergeCell ref="T5:Z5"/>
    <mergeCell ref="E18:N18"/>
    <mergeCell ref="F16:G16"/>
    <mergeCell ref="H16:I16"/>
    <mergeCell ref="J16:K16"/>
    <mergeCell ref="L16:M16"/>
    <mergeCell ref="A5:A14"/>
    <mergeCell ref="B13:B14"/>
    <mergeCell ref="B11:B12"/>
    <mergeCell ref="B9:B10"/>
    <mergeCell ref="D16:E16"/>
    <mergeCell ref="B7:B8"/>
    <mergeCell ref="B5:B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Instructivo Mariz</vt:lpstr>
      <vt:lpstr>Datos Generales</vt:lpstr>
      <vt:lpstr>Evaluación de Riesgos</vt:lpstr>
      <vt:lpstr>Mapa de Riesgo</vt:lpstr>
      <vt:lpstr>PTAR</vt:lpstr>
      <vt:lpstr>Resumen</vt:lpstr>
      <vt:lpstr>Datos de Ayuda</vt:lpstr>
      <vt:lpstr>'Evaluación de Riesgos'!Área_de_impresión</vt:lpstr>
      <vt:lpstr>'Mapa de Riesgo'!Área_de_impresión</vt:lpstr>
      <vt:lpstr>PTAR!Área_de_impresión</vt:lpstr>
      <vt:lpstr>Resumen!Área_de_impresión</vt:lpstr>
      <vt:lpstr>ClaC</vt:lpstr>
      <vt:lpstr>'Mapa de Riesgo'!Clasi</vt:lpstr>
      <vt:lpstr>Clasi</vt:lpstr>
      <vt:lpstr>'Mapa de Riesgo'!Clasificacion</vt:lpstr>
      <vt:lpstr>Clasificacion</vt:lpstr>
      <vt:lpstr>'Evaluación de Riesgos'!Títulos_a_imprimir</vt:lpstr>
      <vt:lpstr>'Mapa de Riesgo'!Títulos_a_imprimir</vt:lpstr>
      <vt:lpstr>PTAR!Títulos_a_imprimir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Jeronimo</dc:creator>
  <cp:lastModifiedBy>VinculaciónUTEsc</cp:lastModifiedBy>
  <cp:lastPrinted>2024-10-18T20:01:08Z</cp:lastPrinted>
  <dcterms:created xsi:type="dcterms:W3CDTF">2008-09-23T22:59:38Z</dcterms:created>
  <dcterms:modified xsi:type="dcterms:W3CDTF">2025-01-27T19:38:57Z</dcterms:modified>
</cp:coreProperties>
</file>